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cmarte_fonper_gov_do/Documents/Desktop/"/>
    </mc:Choice>
  </mc:AlternateContent>
  <xr:revisionPtr revIDLastSave="0" documentId="8_{85E92947-A5D1-4A29-A06D-FA7E418D8A6B}" xr6:coauthVersionLast="47" xr6:coauthVersionMax="47" xr10:uidLastSave="{00000000-0000-0000-0000-000000000000}"/>
  <bookViews>
    <workbookView xWindow="1560" yWindow="1560" windowWidth="15375" windowHeight="7875" xr2:uid="{3BCDF2CD-082B-4A5E-AFBE-A220D61C564B}"/>
  </bookViews>
  <sheets>
    <sheet name="Presupuesto Fonper 2024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1" i="1" l="1"/>
  <c r="C187" i="1"/>
  <c r="C184" i="1"/>
  <c r="C181" i="1" s="1"/>
  <c r="C173" i="1"/>
  <c r="C166" i="1"/>
  <c r="C165" i="1"/>
  <c r="C164" i="1"/>
  <c r="C159" i="1"/>
  <c r="C158" i="1"/>
  <c r="C157" i="1"/>
  <c r="C148" i="1"/>
  <c r="C142" i="1"/>
  <c r="C141" i="1"/>
  <c r="C140" i="1"/>
  <c r="C129" i="1" s="1"/>
  <c r="C139" i="1"/>
  <c r="C138" i="1"/>
  <c r="C120" i="1"/>
  <c r="C119" i="1"/>
  <c r="C112" i="1"/>
  <c r="C104" i="1"/>
  <c r="C93" i="1"/>
  <c r="C86" i="1"/>
  <c r="C84" i="1"/>
  <c r="C72" i="1"/>
  <c r="C65" i="1"/>
  <c r="C64" i="1"/>
  <c r="C63" i="1"/>
  <c r="C62" i="1"/>
  <c r="C61" i="1"/>
  <c r="C59" i="1" s="1"/>
  <c r="C60" i="1"/>
  <c r="C44" i="1"/>
  <c r="C43" i="1"/>
  <c r="C38" i="1"/>
  <c r="C37" i="1"/>
  <c r="C36" i="1"/>
  <c r="C35" i="1"/>
  <c r="C29" i="1"/>
  <c r="C48" i="1" s="1"/>
  <c r="C24" i="1"/>
  <c r="C19" i="1"/>
  <c r="C15" i="1"/>
  <c r="C39" i="1" l="1"/>
  <c r="C23" i="1"/>
  <c r="C50" i="1"/>
  <c r="C228" i="1" l="1"/>
  <c r="C21" i="1"/>
</calcChain>
</file>

<file path=xl/sharedStrings.xml><?xml version="1.0" encoding="utf-8"?>
<sst xmlns="http://schemas.openxmlformats.org/spreadsheetml/2006/main" count="291" uniqueCount="291">
  <si>
    <t>Presupuesto de Ingresos, Gastos y Aplicaciones Financieras</t>
  </si>
  <si>
    <t>Año 2024</t>
  </si>
  <si>
    <t>Valores Expresados en RD$</t>
  </si>
  <si>
    <t>Rubro</t>
  </si>
  <si>
    <t>1.6.4.1.05</t>
  </si>
  <si>
    <t>Disponibilidad inicial al 1ro de enero 2024</t>
  </si>
  <si>
    <t>1.6.1.1.01</t>
  </si>
  <si>
    <t>Ingresos por Dividendos:</t>
  </si>
  <si>
    <t>EgeHaina (US$20MM)</t>
  </si>
  <si>
    <t>EgeItabo (US$15mm)</t>
  </si>
  <si>
    <t>Molinos del Ozama (US$1.7mm)</t>
  </si>
  <si>
    <t>1.6.1.2.02</t>
  </si>
  <si>
    <t>Intereses S/Certificados Financieros</t>
  </si>
  <si>
    <t>TOTAL INGRESOS</t>
  </si>
  <si>
    <t>TOTAL GASTOS</t>
  </si>
  <si>
    <t>2.1 Remuneraciones y contribuciones</t>
  </si>
  <si>
    <t>2.1.1.1.01</t>
  </si>
  <si>
    <t>Sueldos fijos</t>
  </si>
  <si>
    <t>2.1.1.2.01</t>
  </si>
  <si>
    <t>Sueldos personal contratado y/o igualado</t>
  </si>
  <si>
    <t>2.1.1.2.03</t>
  </si>
  <si>
    <t>Suplencias</t>
  </si>
  <si>
    <t>2.1.1.2.09</t>
  </si>
  <si>
    <t>Personal de carácter eventual</t>
  </si>
  <si>
    <t>2.1.1.3.01</t>
  </si>
  <si>
    <t>Sueldos al personal fijo en trámite de pensiones</t>
  </si>
  <si>
    <t>2.1.1.4.01</t>
  </si>
  <si>
    <t>Sueldo anual no. 13</t>
  </si>
  <si>
    <t>2.1.1.5.01</t>
  </si>
  <si>
    <t>Prestaciones económicas</t>
  </si>
  <si>
    <t>2.1.1.5.02</t>
  </si>
  <si>
    <t>Pago porcentaje por desvinculación de cargo</t>
  </si>
  <si>
    <t>2.1.1.6.01</t>
  </si>
  <si>
    <t>Vacaciones</t>
  </si>
  <si>
    <t>2.1.2.2.01</t>
  </si>
  <si>
    <t>Compensación por gastos de alimentación</t>
  </si>
  <si>
    <t>2.1.2.2.03</t>
  </si>
  <si>
    <t>Pago de horas extraordinarias</t>
  </si>
  <si>
    <t>2.1.2.2.04</t>
  </si>
  <si>
    <t>Prima de transporte</t>
  </si>
  <si>
    <t>2.1.2.2.05</t>
  </si>
  <si>
    <t>Compensación servicios de seguridad</t>
  </si>
  <si>
    <t>2.1.2.2.06</t>
  </si>
  <si>
    <t xml:space="preserve">Incentivo por Rendimiento Individual </t>
  </si>
  <si>
    <t>2.1.2.2.08</t>
  </si>
  <si>
    <t>Compensaciones especiales</t>
  </si>
  <si>
    <t>2.1.3.1.01</t>
  </si>
  <si>
    <t>Dietas en el país</t>
  </si>
  <si>
    <t>2.1.3.2.01</t>
  </si>
  <si>
    <t>Gastos de representación en el país</t>
  </si>
  <si>
    <t>2.1.3.2.02</t>
  </si>
  <si>
    <t>Gastos de representación en el exterior</t>
  </si>
  <si>
    <t>2.1.4.1.01</t>
  </si>
  <si>
    <t>Bonificaciones</t>
  </si>
  <si>
    <t>2.1.4.2.01</t>
  </si>
  <si>
    <t>Bono escolar</t>
  </si>
  <si>
    <t>2.1.4.2.03</t>
  </si>
  <si>
    <t>Gratificaciones por aniversario de la institución</t>
  </si>
  <si>
    <t>2.1.4.2.04</t>
  </si>
  <si>
    <t>Otras gratificaciones</t>
  </si>
  <si>
    <t>2.1.5.1.01</t>
  </si>
  <si>
    <t xml:space="preserve">Contribuciones al seguro de salud </t>
  </si>
  <si>
    <t>2.1.5.2.01</t>
  </si>
  <si>
    <t>Contribuciones al seguro de pensiones</t>
  </si>
  <si>
    <t>2.1.5.3.01</t>
  </si>
  <si>
    <t>Contribuciones al riesgo laboral</t>
  </si>
  <si>
    <t>2.2  Contratación de servicios</t>
  </si>
  <si>
    <t>2.2.1.3.01</t>
  </si>
  <si>
    <t>Teléfono local</t>
  </si>
  <si>
    <t>2.2.1.4.01</t>
  </si>
  <si>
    <t>Telefax y correo</t>
  </si>
  <si>
    <t>2.2.1.5.01</t>
  </si>
  <si>
    <t>Servicios de internet y televisión por cable</t>
  </si>
  <si>
    <t>2.2.1.6.01</t>
  </si>
  <si>
    <t>Energía eléctrica</t>
  </si>
  <si>
    <t>2.2.1.7.01</t>
  </si>
  <si>
    <t>Agua</t>
  </si>
  <si>
    <t>2.2.1.8.01</t>
  </si>
  <si>
    <t>Recolección de residuos sólidos</t>
  </si>
  <si>
    <t>2.2.2.1.01</t>
  </si>
  <si>
    <t>Publicidad y propaganda</t>
  </si>
  <si>
    <t>2.2.2.2.01</t>
  </si>
  <si>
    <t>Impresión y encuadernación</t>
  </si>
  <si>
    <t>2.2.3.1.01</t>
  </si>
  <si>
    <t>Viáticos dentro del país</t>
  </si>
  <si>
    <t>2.2.3.2.01</t>
  </si>
  <si>
    <t>Viáticos fuera del país</t>
  </si>
  <si>
    <t>2.2.4.1.01</t>
  </si>
  <si>
    <t>Pasajes y gastos de transporte</t>
  </si>
  <si>
    <t>2.2.4.2.01</t>
  </si>
  <si>
    <t>Fletes</t>
  </si>
  <si>
    <t>2.2.4.4.01</t>
  </si>
  <si>
    <t>Peaje</t>
  </si>
  <si>
    <t>2.2.5.1.01</t>
  </si>
  <si>
    <t>Alquileres y rentas de edificios y locales</t>
  </si>
  <si>
    <t>2.2.5.2.01</t>
  </si>
  <si>
    <t>Alquileres de equipos de producción</t>
  </si>
  <si>
    <t>2.2.5.3.01</t>
  </si>
  <si>
    <t>Alquileres de equipos educacional</t>
  </si>
  <si>
    <t>2.2.5.3.03</t>
  </si>
  <si>
    <t>Alquileres de equipos de comunicación</t>
  </si>
  <si>
    <t>2.2.5.4.01</t>
  </si>
  <si>
    <t>Alquileres de equipos de transporte, tracción y elevación</t>
  </si>
  <si>
    <t>2.2.5.3.05</t>
  </si>
  <si>
    <t>Alquileres de equipos médicos y sanitarios</t>
  </si>
  <si>
    <t>2.2.5.8.01</t>
  </si>
  <si>
    <t>Otros alquileres y arrendamientos por derechos de usos</t>
  </si>
  <si>
    <t>2.2.5.9.01</t>
  </si>
  <si>
    <t>Licencias Informáticas</t>
  </si>
  <si>
    <t>2.2.6.1.01</t>
  </si>
  <si>
    <t>Seguro de bienes inmuebles e infraestructura</t>
  </si>
  <si>
    <t>2.2.6.2.01</t>
  </si>
  <si>
    <t>Seguro de bienes muebles</t>
  </si>
  <si>
    <t>2.2.6.3.01</t>
  </si>
  <si>
    <t>Seguro de personas</t>
  </si>
  <si>
    <t>2.2.7.1.01</t>
  </si>
  <si>
    <t>Reparaciones y mantenimientos menores en edificaciones</t>
  </si>
  <si>
    <t>2.2.7.1.02</t>
  </si>
  <si>
    <t>Mantenimientos y reparaciones especiales</t>
  </si>
  <si>
    <t>2.2.7.1.07</t>
  </si>
  <si>
    <t>Mantenimiento, reparación, servicios de pintura y sus derivados</t>
  </si>
  <si>
    <t>2.2.7.1.99</t>
  </si>
  <si>
    <t>Otros Mantenimientos y Reparaciones y sus Derivados</t>
  </si>
  <si>
    <t>2.2.7.2.01</t>
  </si>
  <si>
    <t>Mantenimiento y reparación de muebles y equipos de oficina</t>
  </si>
  <si>
    <t>2.2.7.2.02</t>
  </si>
  <si>
    <t>Mantenimiento y reparación equipos de computación</t>
  </si>
  <si>
    <t>2.2.7.2.04</t>
  </si>
  <si>
    <t>Mantenimiento y reparación sanitario y de laboratorio</t>
  </si>
  <si>
    <t>2.2.7.2.06</t>
  </si>
  <si>
    <t>Mantenimiento y reparación equipos de transporte, tracción y elevación</t>
  </si>
  <si>
    <t>2.2.7.2.08</t>
  </si>
  <si>
    <t>Servicios de mantenimiento, reparación, desmonte e instalación</t>
  </si>
  <si>
    <t>2.2.8.1.01</t>
  </si>
  <si>
    <t>Gastos judiciales</t>
  </si>
  <si>
    <t>2.2.8.2.01</t>
  </si>
  <si>
    <t>Comisiones y gastos bancarios</t>
  </si>
  <si>
    <t>2.2.8.3.01</t>
  </si>
  <si>
    <t>Servicios Sanitarios Médicos</t>
  </si>
  <si>
    <t>2.2.8.4.01</t>
  </si>
  <si>
    <t>Servicios funerarios y gastos conexos</t>
  </si>
  <si>
    <t>2.2.8.5.01</t>
  </si>
  <si>
    <t>Fumigación</t>
  </si>
  <si>
    <t>2.2.8.5.03</t>
  </si>
  <si>
    <t>Limpieza e higiene</t>
  </si>
  <si>
    <t>2.2.8.6.02</t>
  </si>
  <si>
    <t>Festividades</t>
  </si>
  <si>
    <t>2.2.8.7.01</t>
  </si>
  <si>
    <t>Servicios técnicos y profesionales</t>
  </si>
  <si>
    <t>2.2.8.7.02</t>
  </si>
  <si>
    <t>Servicios jurídicos</t>
  </si>
  <si>
    <t>2.2.8.7.03</t>
  </si>
  <si>
    <t>Servicios de contabilidad y auditorías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</si>
  <si>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</si>
  <si>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</si>
  <si>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</si>
  <si>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</si>
  <si>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</si>
  <si>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y profesionales</t>
  </si>
  <si>
    <t>2.2.8.8.01</t>
  </si>
  <si>
    <t>Impuestos</t>
  </si>
  <si>
    <t>2.2.8.8.03</t>
  </si>
  <si>
    <t>Tasas</t>
  </si>
  <si>
    <t>2.2.9.1.01</t>
  </si>
  <si>
    <t>Otras contrataciones de servicios</t>
  </si>
  <si>
    <t>2.2.9.2.01</t>
  </si>
  <si>
    <t>Servicios de alimentación</t>
  </si>
  <si>
    <t>2.2.9.2.03</t>
  </si>
  <si>
    <t>Servicios de catering</t>
  </si>
  <si>
    <t>2.3  Materiales y suministros</t>
  </si>
  <si>
    <t>2.3.1.1.01</t>
  </si>
  <si>
    <t>Alimentos y bebidas para personas</t>
  </si>
  <si>
    <t>2.3.1.3.03</t>
  </si>
  <si>
    <t xml:space="preserve">Productos forestales </t>
  </si>
  <si>
    <t>2.3.2.2.01</t>
  </si>
  <si>
    <t>Acabados textiles</t>
  </si>
  <si>
    <t>2.3.2.3.01</t>
  </si>
  <si>
    <t>Prenda y accesorios de vestir</t>
  </si>
  <si>
    <t>2.3.3.1.01</t>
  </si>
  <si>
    <t>Papel de escritorio</t>
  </si>
  <si>
    <t>2.3.3.2.01</t>
  </si>
  <si>
    <t>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</si>
  <si>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</si>
  <si>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</si>
  <si>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</si>
  <si>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</si>
  <si>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</si>
  <si>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</si>
  <si>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2.3.4.1.01</t>
  </si>
  <si>
    <t>Productos medicinales para uso humano</t>
  </si>
  <si>
    <t>2.3.5.3.01</t>
  </si>
  <si>
    <t>Llantas y neumáticos</t>
  </si>
  <si>
    <t>2.3.5.4.01</t>
  </si>
  <si>
    <t>Artículos de caucho</t>
  </si>
  <si>
    <t>2.3.5.5.01</t>
  </si>
  <si>
    <t>Plástico</t>
  </si>
  <si>
    <t>2.3.6.2.01</t>
  </si>
  <si>
    <t>Productos de vidrio</t>
  </si>
  <si>
    <t>2.3.6.3.04</t>
  </si>
  <si>
    <t>Herramientas menores</t>
  </si>
  <si>
    <t>2.3.7.1.01</t>
  </si>
  <si>
    <t>Gasolina</t>
  </si>
  <si>
    <t>2.3.7.1.02</t>
  </si>
  <si>
    <t>Gasoil</t>
  </si>
  <si>
    <t>2.3.7.1.04</t>
  </si>
  <si>
    <t>Gas GLP</t>
  </si>
  <si>
    <t>2.3.7.1.06</t>
  </si>
  <si>
    <t>Lubricantes</t>
  </si>
  <si>
    <t>2.3.7.2.06</t>
  </si>
  <si>
    <t>Pinturas, lacas, barnices, diluyentes y absorbentes para pinturas</t>
  </si>
  <si>
    <t>2.3.9.1.01</t>
  </si>
  <si>
    <t>Útiles y materiales de limpieza e higiene</t>
  </si>
  <si>
    <t>2.3.9.2.01</t>
  </si>
  <si>
    <t xml:space="preserve">Útiles y materiales de escritorio, oficina e informática </t>
  </si>
  <si>
    <t>2.3.9.5.01</t>
  </si>
  <si>
    <t>Útiles de cocina y comedor</t>
  </si>
  <si>
    <t>2.3.9.6.01</t>
  </si>
  <si>
    <t>Productos eléctricos y afines</t>
  </si>
  <si>
    <t>2.3.9.8.01</t>
  </si>
  <si>
    <t>Otros repuestos y accesorios menores</t>
  </si>
  <si>
    <t>2.3.9.9.01</t>
  </si>
  <si>
    <t>Productos y útiles varios n.i.p</t>
  </si>
  <si>
    <t>2.3.9.9.04</t>
  </si>
  <si>
    <t xml:space="preserve">Productos y útiles de defensa y seguridad </t>
  </si>
  <si>
    <t>2.4  Transferencias corrientes</t>
  </si>
  <si>
    <t>2.4.1.2.02</t>
  </si>
  <si>
    <t>Ayudas ocasionales a personas</t>
  </si>
  <si>
    <t>2.4.1.4.01</t>
  </si>
  <si>
    <t>Becas nacionales</t>
  </si>
  <si>
    <t>2.4.1.4.02</t>
  </si>
  <si>
    <t>Becas extranjeras</t>
  </si>
  <si>
    <t>2.4.1.6.01</t>
  </si>
  <si>
    <t>Transferencias corrientes programadas a asociaciones sin fines de lucro</t>
  </si>
  <si>
    <t>2.4.9.1.01</t>
  </si>
  <si>
    <t>Transferencias corrientes destinadas a otras instituciones públicas</t>
  </si>
  <si>
    <t>2.5  Transferencias de capital</t>
  </si>
  <si>
    <t>2.5.1.2.01</t>
  </si>
  <si>
    <t>Transferencias de capital a Asociaciones Privadas sin Fines de Lucro</t>
  </si>
  <si>
    <t>2.5.2.1.02</t>
  </si>
  <si>
    <t>Aportaciones de capital al Poder Ejecutivo</t>
  </si>
  <si>
    <t>2.5.2.2.01</t>
  </si>
  <si>
    <t>Transferencias de capital a Instituciones descentralizadas y autónomas no financieras para proyectos de inversión</t>
  </si>
  <si>
    <t>2.6  Bienes muebles, inmuebles e intangibles</t>
  </si>
  <si>
    <t>2.6.1.1.01</t>
  </si>
  <si>
    <t>Muebles, equipos de oficina y estantería</t>
  </si>
  <si>
    <t>2.6.1.3.01</t>
  </si>
  <si>
    <t>Equipos de tecnología de la información y comunicación</t>
  </si>
  <si>
    <t>2.6.1.5.01</t>
  </si>
  <si>
    <t>Electrodomésticos</t>
  </si>
  <si>
    <t>2.6.1.9.01</t>
  </si>
  <si>
    <t>Otros mobiliarios y Equipos no identificados precedentemente</t>
  </si>
  <si>
    <t>2.6.2.1.01</t>
  </si>
  <si>
    <t>Equipos y aparatos audio visuales</t>
  </si>
  <si>
    <t>2.6.2.3.01</t>
  </si>
  <si>
    <t>Cámaras fotográficas y de videos</t>
  </si>
  <si>
    <t>2.6.4.1.01</t>
  </si>
  <si>
    <t>Automóviles y camiones</t>
  </si>
  <si>
    <t>2.6.4.7.01</t>
  </si>
  <si>
    <t>Equipo de elevación</t>
  </si>
  <si>
    <t>2.6.5.2.01</t>
  </si>
  <si>
    <t>Maquinaria y equipo industrial</t>
  </si>
  <si>
    <t>2.6.5.4.01</t>
  </si>
  <si>
    <t>Sistema y equipos de climatización</t>
  </si>
  <si>
    <t>2.6.5.5.01</t>
  </si>
  <si>
    <t>Equipos de comunicación, telecomunicaciones y señalamiento</t>
  </si>
  <si>
    <t>2.6.5.6.01</t>
  </si>
  <si>
    <t>Equipo de generación eléctrica y afines</t>
  </si>
  <si>
    <t>2.6.5.7.01</t>
  </si>
  <si>
    <t>Herramientas y máquinas</t>
  </si>
  <si>
    <t>2.6.5.8.01</t>
  </si>
  <si>
    <t xml:space="preserve">Otros equipos </t>
  </si>
  <si>
    <t>2.6.6.1.01</t>
  </si>
  <si>
    <t>Equipos de defensa</t>
  </si>
  <si>
    <t>2.6.8.3.01</t>
  </si>
  <si>
    <t>Programas de informática</t>
  </si>
  <si>
    <t>2.6.8.5.01</t>
  </si>
  <si>
    <t>Comerciales</t>
  </si>
  <si>
    <t>2.6.8.8.01</t>
  </si>
  <si>
    <t>Informáticas</t>
  </si>
  <si>
    <t>2.6.9.6.01</t>
  </si>
  <si>
    <t xml:space="preserve">Accesorios para edificaciones residenciales y no residenciales </t>
  </si>
  <si>
    <t>2.7  Obras</t>
  </si>
  <si>
    <t>2.7.1.1.01</t>
  </si>
  <si>
    <t>Obras para edificación residenciales (viviendas)</t>
  </si>
  <si>
    <t>2.7.1.2.01</t>
  </si>
  <si>
    <t>Obras para edificación no residencial</t>
  </si>
  <si>
    <t>2.7.1.2.02</t>
  </si>
  <si>
    <t xml:space="preserve">Obras para edificación no residencial </t>
  </si>
  <si>
    <t>2.7.1.5.01</t>
  </si>
  <si>
    <t>Supervisión e inspección de obras en edificaciones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</si>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</sst>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u val="singleAccounting"/>
      <sz val="16"/>
      <name val="Times New Roman"/>
      <family val="1"/>
    </font>
    <font>
      <b/>
      <u val="doubleAccounting"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 wrapText="1"/>
    </xf>
    <xf numFmtId="43" fontId="3" fillId="0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164" fontId="3" fillId="0" borderId="9" xfId="1" applyNumberFormat="1" applyFont="1" applyFill="1" applyBorder="1"/>
    <xf numFmtId="164" fontId="4" fillId="0" borderId="9" xfId="1" applyNumberFormat="1" applyFont="1" applyBorder="1"/>
    <xf numFmtId="0" fontId="4" fillId="0" borderId="8" xfId="0" applyFont="1" applyBorder="1" applyAlignment="1">
      <alignment horizontal="left" indent="2"/>
    </xf>
    <xf numFmtId="0" fontId="4" fillId="0" borderId="8" xfId="0" applyFont="1" applyBorder="1" applyAlignment="1">
      <alignment horizontal="left" vertical="center" indent="2"/>
    </xf>
    <xf numFmtId="164" fontId="5" fillId="0" borderId="9" xfId="1" applyNumberFormat="1" applyFont="1" applyBorder="1" applyAlignment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164" fontId="3" fillId="0" borderId="9" xfId="1" applyNumberFormat="1" applyFont="1" applyFill="1" applyBorder="1" applyAlignment="1"/>
    <xf numFmtId="0" fontId="4" fillId="0" borderId="8" xfId="0" applyFont="1" applyBorder="1" applyAlignment="1">
      <alignment horizontal="center"/>
    </xf>
    <xf numFmtId="164" fontId="4" fillId="0" borderId="9" xfId="1" applyNumberFormat="1" applyFont="1" applyBorder="1" applyAlignment="1"/>
    <xf numFmtId="0" fontId="4" fillId="0" borderId="7" xfId="0" applyFont="1" applyBorder="1" applyAlignment="1">
      <alignment horizontal="center"/>
    </xf>
    <xf numFmtId="0" fontId="4" fillId="0" borderId="10" xfId="0" applyFont="1" applyBorder="1"/>
    <xf numFmtId="164" fontId="4" fillId="0" borderId="11" xfId="1" applyNumberFormat="1" applyFont="1" applyBorder="1" applyAlignment="1"/>
    <xf numFmtId="0" fontId="4" fillId="0" borderId="12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4" fontId="6" fillId="3" borderId="3" xfId="1" applyNumberFormat="1" applyFont="1" applyFill="1" applyBorder="1" applyAlignment="1"/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164" fontId="4" fillId="0" borderId="14" xfId="1" applyNumberFormat="1" applyFont="1" applyBorder="1" applyAlignment="1"/>
    <xf numFmtId="164" fontId="3" fillId="3" borderId="3" xfId="1" applyNumberFormat="1" applyFont="1" applyFill="1" applyBorder="1" applyAlignment="1"/>
    <xf numFmtId="0" fontId="4" fillId="0" borderId="15" xfId="0" applyFont="1" applyBorder="1" applyAlignment="1">
      <alignment horizontal="center"/>
    </xf>
    <xf numFmtId="0" fontId="4" fillId="0" borderId="13" xfId="0" applyFont="1" applyBorder="1"/>
    <xf numFmtId="164" fontId="4" fillId="0" borderId="14" xfId="1" applyNumberFormat="1" applyFont="1" applyBorder="1"/>
    <xf numFmtId="43" fontId="3" fillId="0" borderId="1" xfId="1" applyFont="1" applyFill="1" applyBorder="1" applyAlignment="1">
      <alignment horizontal="left" vertical="center"/>
    </xf>
    <xf numFmtId="43" fontId="3" fillId="0" borderId="2" xfId="1" applyFont="1" applyFill="1" applyBorder="1" applyAlignment="1">
      <alignment horizontal="left" vertical="center"/>
    </xf>
    <xf numFmtId="164" fontId="3" fillId="0" borderId="3" xfId="1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4" fontId="4" fillId="0" borderId="6" xfId="1" applyNumberFormat="1" applyFont="1" applyFill="1" applyBorder="1" applyAlignment="1"/>
    <xf numFmtId="0" fontId="0" fillId="0" borderId="9" xfId="0" applyBorder="1"/>
    <xf numFmtId="164" fontId="4" fillId="0" borderId="9" xfId="1" applyNumberFormat="1" applyFont="1" applyFill="1" applyBorder="1" applyAlignment="1"/>
    <xf numFmtId="164" fontId="4" fillId="0" borderId="9" xfId="1" applyNumberFormat="1" applyFont="1" applyFill="1" applyBorder="1" applyAlignment="1">
      <alignment horizontal="left"/>
    </xf>
    <xf numFmtId="164" fontId="4" fillId="0" borderId="11" xfId="1" applyNumberFormat="1" applyFont="1" applyFill="1" applyBorder="1" applyAlignment="1"/>
    <xf numFmtId="0" fontId="4" fillId="0" borderId="8" xfId="0" applyFont="1" applyBorder="1" applyAlignment="1">
      <alignment wrapText="1"/>
    </xf>
    <xf numFmtId="49" fontId="4" fillId="0" borderId="8" xfId="0" applyNumberFormat="1" applyFont="1" applyBorder="1" applyAlignment="1">
      <alignment horizontal="left"/>
    </xf>
    <xf numFmtId="0" fontId="4" fillId="0" borderId="8" xfId="0" applyFont="1" applyBorder="1" applyAlignment="1">
      <alignment horizontal="left"/>
    </xf>
    <xf numFmtId="43" fontId="4" fillId="0" borderId="7" xfId="1" applyFont="1" applyFill="1" applyBorder="1" applyAlignment="1">
      <alignment horizontal="center"/>
    </xf>
    <xf numFmtId="0" fontId="4" fillId="0" borderId="8" xfId="0" applyFont="1" applyBorder="1" applyAlignment="1">
      <alignment horizontal="left" wrapText="1"/>
    </xf>
    <xf numFmtId="0" fontId="4" fillId="0" borderId="15" xfId="0" applyFont="1" applyBorder="1"/>
    <xf numFmtId="43" fontId="4" fillId="0" borderId="4" xfId="1" applyFont="1" applyFill="1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6" fillId="0" borderId="3" xfId="1" applyNumberFormat="1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BD1EE-ABE4-4D07-BB11-E2EF065DF92D}">
  <dimension ref="A2:C228"/>
  <sheetViews>
    <sheetView tabSelected="1" workbookViewId="0">
      <selection activeCell="C226" sqref="C226"/>
    </sheetView>
  </sheetViews>
  <sheetFormatPr defaultColWidth="11.42578125" defaultRowHeight="15"/>
  <cols>
    <col min="1" max="1" width="15.28515625" customWidth="1"/>
    <col min="2" max="2" width="60" customWidth="1"/>
    <col min="3" max="3" width="22.28515625" customWidth="1"/>
  </cols>
  <sheetData>
    <row r="2" spans="1:3" ht="22.5">
      <c r="A2" s="1" t="s">
        <v>0</v>
      </c>
    </row>
    <row r="3" spans="1:3" ht="22.5">
      <c r="A3" s="1" t="s">
        <v>1</v>
      </c>
    </row>
    <row r="4" spans="1:3" ht="22.5">
      <c r="A4" s="1" t="s">
        <v>2</v>
      </c>
    </row>
    <row r="5" spans="1:3" ht="20.25">
      <c r="A5" s="2"/>
      <c r="C5" s="3"/>
    </row>
    <row r="6" spans="1:3" ht="21" thickBot="1">
      <c r="A6" s="3"/>
      <c r="C6" s="3"/>
    </row>
    <row r="7" spans="1:3" ht="21" thickBot="1">
      <c r="A7" s="4" t="s">
        <v>3</v>
      </c>
      <c r="B7" s="5"/>
      <c r="C7" s="6">
        <v>2024</v>
      </c>
    </row>
    <row r="8" spans="1:3" ht="20.25">
      <c r="A8" s="7"/>
      <c r="B8" s="8"/>
      <c r="C8" s="9"/>
    </row>
    <row r="9" spans="1:3" ht="20.25">
      <c r="A9" s="10" t="s">
        <v>4</v>
      </c>
      <c r="B9" s="11" t="s">
        <v>5</v>
      </c>
      <c r="C9" s="12">
        <v>1780348360</v>
      </c>
    </row>
    <row r="10" spans="1:3" ht="20.25">
      <c r="A10" s="10"/>
      <c r="B10" s="11"/>
      <c r="C10" s="13"/>
    </row>
    <row r="11" spans="1:3" ht="20.25">
      <c r="A11" s="10" t="s">
        <v>6</v>
      </c>
      <c r="B11" s="11" t="s">
        <v>7</v>
      </c>
      <c r="C11" s="13"/>
    </row>
    <row r="12" spans="1:3" ht="20.25">
      <c r="A12" s="10"/>
      <c r="B12" s="14" t="s">
        <v>8</v>
      </c>
      <c r="C12" s="13">
        <v>1140000000</v>
      </c>
    </row>
    <row r="13" spans="1:3" ht="20.25">
      <c r="A13" s="10"/>
      <c r="B13" s="14" t="s">
        <v>9</v>
      </c>
      <c r="C13" s="13">
        <v>855000000</v>
      </c>
    </row>
    <row r="14" spans="1:3" ht="22.5">
      <c r="A14" s="10"/>
      <c r="B14" s="15" t="s">
        <v>10</v>
      </c>
      <c r="C14" s="16">
        <v>96900000</v>
      </c>
    </row>
    <row r="15" spans="1:3" ht="20.25">
      <c r="A15" s="17"/>
      <c r="B15" s="18"/>
      <c r="C15" s="19">
        <f t="shared" ref="C15" si="0">SUM(C12:C14)</f>
        <v>2091900000</v>
      </c>
    </row>
    <row r="16" spans="1:3" ht="20.25">
      <c r="A16" s="10"/>
      <c r="B16" s="20"/>
      <c r="C16" s="21"/>
    </row>
    <row r="17" spans="1:3" ht="22.5">
      <c r="A17" s="10" t="s">
        <v>11</v>
      </c>
      <c r="B17" s="11" t="s">
        <v>12</v>
      </c>
      <c r="C17" s="16">
        <v>40000000</v>
      </c>
    </row>
    <row r="18" spans="1:3" ht="21" thickBot="1">
      <c r="A18" s="22"/>
      <c r="B18" s="23"/>
      <c r="C18" s="24"/>
    </row>
    <row r="19" spans="1:3" ht="23.25" thickBot="1">
      <c r="A19" s="25"/>
      <c r="B19" s="26" t="s">
        <v>13</v>
      </c>
      <c r="C19" s="27">
        <f>+C9+C15+C17</f>
        <v>3912248360</v>
      </c>
    </row>
    <row r="20" spans="1:3" ht="21" thickBot="1">
      <c r="A20" s="28"/>
      <c r="B20" s="29"/>
      <c r="C20" s="30"/>
    </row>
    <row r="21" spans="1:3" ht="21" thickBot="1">
      <c r="A21" s="25"/>
      <c r="B21" s="26" t="s">
        <v>14</v>
      </c>
      <c r="C21" s="31">
        <f>+C23+C59+C129+C173+C181+C187+C221</f>
        <v>3912848360</v>
      </c>
    </row>
    <row r="22" spans="1:3" ht="21" thickBot="1">
      <c r="A22" s="32"/>
      <c r="B22" s="33"/>
      <c r="C22" s="34"/>
    </row>
    <row r="23" spans="1:3" ht="21" thickBot="1">
      <c r="A23" s="35" t="s">
        <v>15</v>
      </c>
      <c r="B23" s="36"/>
      <c r="C23" s="37">
        <f>SUM(C24:C56)</f>
        <v>350042500</v>
      </c>
    </row>
    <row r="24" spans="1:3" ht="20.25">
      <c r="A24" s="38" t="s">
        <v>16</v>
      </c>
      <c r="B24" s="39" t="s">
        <v>17</v>
      </c>
      <c r="C24" s="40">
        <f>+(7500000+2500000)*12*1.1</f>
        <v>132000000.00000001</v>
      </c>
    </row>
    <row r="25" spans="1:3" ht="20.25">
      <c r="A25" s="22" t="s">
        <v>18</v>
      </c>
      <c r="B25" s="11" t="s">
        <v>19</v>
      </c>
      <c r="C25" s="41"/>
    </row>
    <row r="26" spans="1:3" ht="20.25">
      <c r="A26" s="22" t="s">
        <v>20</v>
      </c>
      <c r="B26" s="11" t="s">
        <v>21</v>
      </c>
      <c r="C26" s="42">
        <v>1000000</v>
      </c>
    </row>
    <row r="27" spans="1:3" ht="20.25">
      <c r="A27" s="22" t="s">
        <v>22</v>
      </c>
      <c r="B27" s="11" t="s">
        <v>23</v>
      </c>
      <c r="C27" s="42">
        <v>1000000</v>
      </c>
    </row>
    <row r="28" spans="1:3" ht="20.25">
      <c r="A28" s="22" t="s">
        <v>24</v>
      </c>
      <c r="B28" s="11" t="s">
        <v>25</v>
      </c>
      <c r="C28" s="42">
        <v>1000000</v>
      </c>
    </row>
    <row r="29" spans="1:3" ht="20.25">
      <c r="A29" s="22" t="s">
        <v>26</v>
      </c>
      <c r="B29" s="11" t="s">
        <v>27</v>
      </c>
      <c r="C29" s="42">
        <f>+(C24+C26+C27+C28+C38+C72)/12</f>
        <v>13495000</v>
      </c>
    </row>
    <row r="30" spans="1:3" ht="20.25">
      <c r="A30" s="22" t="s">
        <v>28</v>
      </c>
      <c r="B30" s="11" t="s">
        <v>29</v>
      </c>
      <c r="C30" s="42">
        <v>60000000</v>
      </c>
    </row>
    <row r="31" spans="1:3" ht="20.25">
      <c r="A31" s="22" t="s">
        <v>30</v>
      </c>
      <c r="B31" s="11" t="s">
        <v>31</v>
      </c>
      <c r="C31" s="42">
        <v>0</v>
      </c>
    </row>
    <row r="32" spans="1:3" ht="20.25">
      <c r="A32" s="22" t="s">
        <v>32</v>
      </c>
      <c r="B32" s="11" t="s">
        <v>33</v>
      </c>
      <c r="C32" s="42">
        <v>0</v>
      </c>
    </row>
    <row r="33" spans="1:3" ht="20.25">
      <c r="A33" s="22"/>
      <c r="B33" s="11"/>
      <c r="C33" s="42"/>
    </row>
    <row r="34" spans="1:3" ht="20.25">
      <c r="A34" s="22"/>
      <c r="B34" s="11"/>
      <c r="C34" s="42"/>
    </row>
    <row r="35" spans="1:3" ht="20.25">
      <c r="A35" s="22" t="s">
        <v>34</v>
      </c>
      <c r="B35" s="11" t="s">
        <v>35</v>
      </c>
      <c r="C35" s="42">
        <f>1200000*12</f>
        <v>14400000</v>
      </c>
    </row>
    <row r="36" spans="1:3" ht="20.25">
      <c r="A36" s="22" t="s">
        <v>36</v>
      </c>
      <c r="B36" s="11" t="s">
        <v>37</v>
      </c>
      <c r="C36" s="42">
        <f>50000*12</f>
        <v>600000</v>
      </c>
    </row>
    <row r="37" spans="1:3" ht="20.25">
      <c r="A37" s="22" t="s">
        <v>38</v>
      </c>
      <c r="B37" s="11" t="s">
        <v>39</v>
      </c>
      <c r="C37" s="42">
        <f>1200000*12</f>
        <v>14400000</v>
      </c>
    </row>
    <row r="38" spans="1:3" ht="20.25">
      <c r="A38" s="22" t="s">
        <v>40</v>
      </c>
      <c r="B38" s="11" t="s">
        <v>41</v>
      </c>
      <c r="C38" s="42">
        <f>625000*12</f>
        <v>7500000</v>
      </c>
    </row>
    <row r="39" spans="1:3" ht="20.25">
      <c r="A39" s="22" t="s">
        <v>42</v>
      </c>
      <c r="B39" s="11" t="s">
        <v>43</v>
      </c>
      <c r="C39" s="43">
        <f>+C29</f>
        <v>13495000</v>
      </c>
    </row>
    <row r="40" spans="1:3" ht="20.25">
      <c r="A40" s="22" t="s">
        <v>44</v>
      </c>
      <c r="B40" s="11" t="s">
        <v>45</v>
      </c>
      <c r="C40" s="42">
        <v>1500000</v>
      </c>
    </row>
    <row r="41" spans="1:3" ht="20.25">
      <c r="A41" s="22"/>
      <c r="B41" s="11"/>
      <c r="C41" s="42"/>
    </row>
    <row r="42" spans="1:3" ht="20.25">
      <c r="A42" s="22"/>
      <c r="B42" s="11"/>
      <c r="C42" s="42"/>
    </row>
    <row r="43" spans="1:3" ht="20.25">
      <c r="A43" s="22" t="s">
        <v>46</v>
      </c>
      <c r="B43" s="11" t="s">
        <v>47</v>
      </c>
      <c r="C43" s="42">
        <f>+(10000*2*10*12)</f>
        <v>2400000</v>
      </c>
    </row>
    <row r="44" spans="1:3" ht="20.25">
      <c r="A44" s="22" t="s">
        <v>48</v>
      </c>
      <c r="B44" s="11" t="s">
        <v>49</v>
      </c>
      <c r="C44" s="42">
        <f>85000*12</f>
        <v>1020000</v>
      </c>
    </row>
    <row r="45" spans="1:3" ht="20.25">
      <c r="A45" s="22" t="s">
        <v>50</v>
      </c>
      <c r="B45" s="11" t="s">
        <v>51</v>
      </c>
      <c r="C45" s="42">
        <v>2000000</v>
      </c>
    </row>
    <row r="46" spans="1:3" ht="20.25">
      <c r="A46" s="22"/>
      <c r="B46" s="11"/>
      <c r="C46" s="42"/>
    </row>
    <row r="47" spans="1:3" ht="20.25">
      <c r="A47" s="22"/>
      <c r="B47" s="11"/>
      <c r="C47" s="42"/>
    </row>
    <row r="48" spans="1:3" ht="20.25">
      <c r="A48" s="22" t="s">
        <v>52</v>
      </c>
      <c r="B48" s="11" t="s">
        <v>53</v>
      </c>
      <c r="C48" s="42">
        <f>+C29*2.5</f>
        <v>33737500</v>
      </c>
    </row>
    <row r="49" spans="1:3" ht="20.25">
      <c r="A49" s="22" t="s">
        <v>54</v>
      </c>
      <c r="B49" s="11" t="s">
        <v>55</v>
      </c>
      <c r="C49" s="42">
        <v>3000000</v>
      </c>
    </row>
    <row r="50" spans="1:3" ht="20.25">
      <c r="A50" s="22" t="s">
        <v>56</v>
      </c>
      <c r="B50" s="11" t="s">
        <v>57</v>
      </c>
      <c r="C50" s="42">
        <f>+C29</f>
        <v>13495000</v>
      </c>
    </row>
    <row r="51" spans="1:3" ht="20.25">
      <c r="A51" s="22" t="s">
        <v>58</v>
      </c>
      <c r="B51" s="11" t="s">
        <v>59</v>
      </c>
      <c r="C51" s="42">
        <v>8000000</v>
      </c>
    </row>
    <row r="52" spans="1:3" ht="20.25">
      <c r="A52" s="22"/>
      <c r="B52" s="11"/>
      <c r="C52" s="42"/>
    </row>
    <row r="53" spans="1:3" ht="20.25">
      <c r="A53" s="22"/>
      <c r="B53" s="11"/>
      <c r="C53" s="42"/>
    </row>
    <row r="54" spans="1:3" ht="20.25">
      <c r="A54" s="22" t="s">
        <v>60</v>
      </c>
      <c r="B54" s="11" t="s">
        <v>61</v>
      </c>
      <c r="C54" s="42">
        <v>13000000</v>
      </c>
    </row>
    <row r="55" spans="1:3" ht="20.25">
      <c r="A55" s="22" t="s">
        <v>62</v>
      </c>
      <c r="B55" s="11" t="s">
        <v>63</v>
      </c>
      <c r="C55" s="42">
        <v>8000000</v>
      </c>
    </row>
    <row r="56" spans="1:3" ht="20.25">
      <c r="A56" s="22" t="s">
        <v>64</v>
      </c>
      <c r="B56" s="11" t="s">
        <v>65</v>
      </c>
      <c r="C56" s="42">
        <v>5000000</v>
      </c>
    </row>
    <row r="57" spans="1:3" ht="20.25">
      <c r="A57" s="22"/>
      <c r="B57" s="11"/>
      <c r="C57" s="42"/>
    </row>
    <row r="58" spans="1:3" ht="21" thickBot="1">
      <c r="A58" s="32"/>
      <c r="B58" s="23"/>
      <c r="C58" s="44"/>
    </row>
    <row r="59" spans="1:3" ht="21" thickBot="1">
      <c r="A59" s="35" t="s">
        <v>66</v>
      </c>
      <c r="B59" s="36"/>
      <c r="C59" s="37">
        <f>SUM(C60:C126)</f>
        <v>526664000</v>
      </c>
    </row>
    <row r="60" spans="1:3" ht="20.25">
      <c r="A60" s="38" t="s">
        <v>67</v>
      </c>
      <c r="B60" s="39" t="s">
        <v>68</v>
      </c>
      <c r="C60" s="40">
        <f>400000*12</f>
        <v>4800000</v>
      </c>
    </row>
    <row r="61" spans="1:3" ht="20.25">
      <c r="A61" s="22" t="s">
        <v>69</v>
      </c>
      <c r="B61" s="11" t="s">
        <v>70</v>
      </c>
      <c r="C61" s="42">
        <f>2000*12</f>
        <v>24000</v>
      </c>
    </row>
    <row r="62" spans="1:3" ht="20.25">
      <c r="A62" s="22" t="s">
        <v>71</v>
      </c>
      <c r="B62" s="11" t="s">
        <v>72</v>
      </c>
      <c r="C62" s="42">
        <f>200000*12</f>
        <v>2400000</v>
      </c>
    </row>
    <row r="63" spans="1:3" ht="20.25">
      <c r="A63" s="22" t="s">
        <v>73</v>
      </c>
      <c r="B63" s="11" t="s">
        <v>74</v>
      </c>
      <c r="C63" s="42">
        <f>800000*12</f>
        <v>9600000</v>
      </c>
    </row>
    <row r="64" spans="1:3" ht="20.25">
      <c r="A64" s="22" t="s">
        <v>75</v>
      </c>
      <c r="B64" s="11" t="s">
        <v>76</v>
      </c>
      <c r="C64" s="42">
        <f>40000*12</f>
        <v>480000</v>
      </c>
    </row>
    <row r="65" spans="1:3" ht="20.25">
      <c r="A65" s="22" t="s">
        <v>77</v>
      </c>
      <c r="B65" s="11" t="s">
        <v>78</v>
      </c>
      <c r="C65" s="42">
        <f>20000*12</f>
        <v>240000</v>
      </c>
    </row>
    <row r="66" spans="1:3" ht="20.25">
      <c r="A66" s="22"/>
      <c r="B66" s="11"/>
      <c r="C66" s="42"/>
    </row>
    <row r="67" spans="1:3" ht="20.25">
      <c r="A67" s="22"/>
      <c r="B67" s="11"/>
      <c r="C67" s="42"/>
    </row>
    <row r="68" spans="1:3" ht="20.25">
      <c r="A68" s="22" t="s">
        <v>79</v>
      </c>
      <c r="B68" s="11" t="s">
        <v>80</v>
      </c>
      <c r="C68" s="42">
        <v>80000000</v>
      </c>
    </row>
    <row r="69" spans="1:3" ht="20.25">
      <c r="A69" s="22" t="s">
        <v>81</v>
      </c>
      <c r="B69" s="11" t="s">
        <v>82</v>
      </c>
      <c r="C69" s="42">
        <v>500000</v>
      </c>
    </row>
    <row r="70" spans="1:3" ht="20.25">
      <c r="A70" s="22"/>
      <c r="B70" s="11"/>
      <c r="C70" s="42"/>
    </row>
    <row r="71" spans="1:3" ht="20.25">
      <c r="A71" s="22"/>
      <c r="B71" s="11"/>
      <c r="C71" s="42"/>
    </row>
    <row r="72" spans="1:3" ht="20.25">
      <c r="A72" s="22" t="s">
        <v>83</v>
      </c>
      <c r="B72" s="11" t="s">
        <v>84</v>
      </c>
      <c r="C72" s="42">
        <f>+(870000*12)+3000000+(500000*12)</f>
        <v>19440000</v>
      </c>
    </row>
    <row r="73" spans="1:3" ht="20.25">
      <c r="A73" s="22" t="s">
        <v>85</v>
      </c>
      <c r="B73" s="11" t="s">
        <v>86</v>
      </c>
      <c r="C73" s="42">
        <v>3000000</v>
      </c>
    </row>
    <row r="74" spans="1:3" ht="20.25">
      <c r="A74" s="22"/>
      <c r="B74" s="11"/>
      <c r="C74" s="42"/>
    </row>
    <row r="75" spans="1:3" ht="20.25">
      <c r="A75" s="22"/>
      <c r="B75" s="11"/>
      <c r="C75" s="42"/>
    </row>
    <row r="76" spans="1:3" ht="20.25">
      <c r="A76" s="22" t="s">
        <v>87</v>
      </c>
      <c r="B76" s="11" t="s">
        <v>88</v>
      </c>
      <c r="C76" s="42">
        <v>200000</v>
      </c>
    </row>
    <row r="77" spans="1:3" ht="20.25">
      <c r="A77" s="22" t="s">
        <v>89</v>
      </c>
      <c r="B77" s="11" t="s">
        <v>90</v>
      </c>
      <c r="C77" s="42">
        <v>500000</v>
      </c>
    </row>
    <row r="78" spans="1:3" ht="20.25">
      <c r="A78" s="22" t="s">
        <v>91</v>
      </c>
      <c r="B78" s="11" t="s">
        <v>92</v>
      </c>
      <c r="C78" s="42">
        <v>200000</v>
      </c>
    </row>
    <row r="79" spans="1:3" ht="20.25">
      <c r="A79" s="22"/>
      <c r="B79" s="11"/>
      <c r="C79" s="42"/>
    </row>
    <row r="80" spans="1:3" ht="20.25">
      <c r="A80" s="22"/>
      <c r="B80" s="11"/>
      <c r="C80" s="42"/>
    </row>
    <row r="81" spans="1:3" ht="20.25">
      <c r="A81" s="22" t="s">
        <v>93</v>
      </c>
      <c r="B81" s="11" t="s">
        <v>94</v>
      </c>
      <c r="C81" s="42">
        <v>1000000</v>
      </c>
    </row>
    <row r="82" spans="1:3" ht="20.25">
      <c r="A82" s="22" t="s">
        <v>95</v>
      </c>
      <c r="B82" s="11" t="s">
        <v>96</v>
      </c>
      <c r="C82" s="42">
        <v>1000000</v>
      </c>
    </row>
    <row r="83" spans="1:3" ht="20.25">
      <c r="A83" s="22" t="s">
        <v>97</v>
      </c>
      <c r="B83" s="11" t="s">
        <v>98</v>
      </c>
      <c r="C83" s="42">
        <v>500000</v>
      </c>
    </row>
    <row r="84" spans="1:3" ht="20.25">
      <c r="A84" s="22" t="s">
        <v>99</v>
      </c>
      <c r="B84" s="11" t="s">
        <v>100</v>
      </c>
      <c r="C84" s="42">
        <f>(100000*12)+(200000*12)</f>
        <v>3600000</v>
      </c>
    </row>
    <row r="85" spans="1:3" ht="20.25">
      <c r="A85" s="22" t="s">
        <v>101</v>
      </c>
      <c r="B85" s="11" t="s">
        <v>102</v>
      </c>
      <c r="C85" s="42">
        <v>1500000</v>
      </c>
    </row>
    <row r="86" spans="1:3" ht="20.25">
      <c r="A86" s="22" t="s">
        <v>103</v>
      </c>
      <c r="B86" s="11" t="s">
        <v>104</v>
      </c>
      <c r="C86" s="42">
        <f>125000*12</f>
        <v>1500000</v>
      </c>
    </row>
    <row r="87" spans="1:3" ht="20.25">
      <c r="A87" s="22" t="s">
        <v>105</v>
      </c>
      <c r="B87" s="11" t="s">
        <v>106</v>
      </c>
      <c r="C87" s="42">
        <v>1200000</v>
      </c>
    </row>
    <row r="88" spans="1:3" ht="20.25">
      <c r="A88" s="22" t="s">
        <v>107</v>
      </c>
      <c r="B88" s="11" t="s">
        <v>108</v>
      </c>
      <c r="C88" s="42">
        <v>1500000</v>
      </c>
    </row>
    <row r="89" spans="1:3" ht="20.25">
      <c r="A89" s="22"/>
      <c r="B89" s="11"/>
      <c r="C89" s="42"/>
    </row>
    <row r="90" spans="1:3" ht="20.25">
      <c r="A90" s="22"/>
      <c r="B90" s="11"/>
      <c r="C90" s="42"/>
    </row>
    <row r="91" spans="1:3" ht="20.25">
      <c r="A91" s="22" t="s">
        <v>109</v>
      </c>
      <c r="B91" s="11" t="s">
        <v>110</v>
      </c>
      <c r="C91" s="42">
        <v>1000000</v>
      </c>
    </row>
    <row r="92" spans="1:3" ht="20.25">
      <c r="A92" s="22" t="s">
        <v>111</v>
      </c>
      <c r="B92" s="11" t="s">
        <v>112</v>
      </c>
      <c r="C92" s="42">
        <v>1000000</v>
      </c>
    </row>
    <row r="93" spans="1:3" ht="20.25">
      <c r="A93" s="22" t="s">
        <v>113</v>
      </c>
      <c r="B93" s="11" t="s">
        <v>114</v>
      </c>
      <c r="C93" s="42">
        <f>+(70000*57)+800000*12</f>
        <v>13590000</v>
      </c>
    </row>
    <row r="94" spans="1:3" ht="20.25">
      <c r="A94" s="22"/>
      <c r="B94" s="11"/>
      <c r="C94" s="42"/>
    </row>
    <row r="95" spans="1:3" ht="20.25">
      <c r="A95" s="22"/>
      <c r="B95" s="11"/>
      <c r="C95" s="42"/>
    </row>
    <row r="96" spans="1:3" ht="20.25">
      <c r="A96" s="22" t="s">
        <v>115</v>
      </c>
      <c r="B96" s="11" t="s">
        <v>116</v>
      </c>
      <c r="C96" s="42">
        <v>65000000</v>
      </c>
    </row>
    <row r="97" spans="1:3" ht="20.25">
      <c r="A97" s="22" t="s">
        <v>117</v>
      </c>
      <c r="B97" s="11" t="s">
        <v>118</v>
      </c>
      <c r="C97" s="42">
        <v>800000</v>
      </c>
    </row>
    <row r="98" spans="1:3" ht="40.5">
      <c r="A98" s="22" t="s">
        <v>119</v>
      </c>
      <c r="B98" s="45" t="s">
        <v>120</v>
      </c>
      <c r="C98" s="42">
        <v>2500000</v>
      </c>
    </row>
    <row r="99" spans="1:3" ht="40.5">
      <c r="A99" s="22" t="s">
        <v>121</v>
      </c>
      <c r="B99" s="45" t="s">
        <v>122</v>
      </c>
      <c r="C99" s="42">
        <v>500000</v>
      </c>
    </row>
    <row r="100" spans="1:3" ht="40.5">
      <c r="A100" s="22" t="s">
        <v>123</v>
      </c>
      <c r="B100" s="45" t="s">
        <v>124</v>
      </c>
      <c r="C100" s="42">
        <v>800000</v>
      </c>
    </row>
    <row r="101" spans="1:3" ht="40.5">
      <c r="A101" s="22" t="s">
        <v>125</v>
      </c>
      <c r="B101" s="45" t="s">
        <v>126</v>
      </c>
      <c r="C101" s="42">
        <v>800000</v>
      </c>
    </row>
    <row r="102" spans="1:3" ht="20.25">
      <c r="A102" s="22" t="s">
        <v>127</v>
      </c>
      <c r="B102" s="11" t="s">
        <v>128</v>
      </c>
      <c r="C102" s="42">
        <v>0</v>
      </c>
    </row>
    <row r="103" spans="1:3" ht="40.5">
      <c r="A103" s="22" t="s">
        <v>129</v>
      </c>
      <c r="B103" s="45" t="s">
        <v>130</v>
      </c>
      <c r="C103" s="42">
        <v>4000000</v>
      </c>
    </row>
    <row r="104" spans="1:3" ht="40.5">
      <c r="A104" s="22" t="s">
        <v>131</v>
      </c>
      <c r="B104" s="45" t="s">
        <v>132</v>
      </c>
      <c r="C104" s="42">
        <f>150000*12</f>
        <v>1800000</v>
      </c>
    </row>
    <row r="105" spans="1:3" ht="20.25">
      <c r="A105" s="22"/>
      <c r="B105" s="45"/>
      <c r="C105" s="42"/>
    </row>
    <row r="106" spans="1:3" ht="20.25">
      <c r="A106" s="22"/>
      <c r="B106" s="45"/>
      <c r="C106" s="42"/>
    </row>
    <row r="107" spans="1:3" ht="20.25">
      <c r="A107" s="22" t="s">
        <v>133</v>
      </c>
      <c r="B107" s="11" t="s">
        <v>134</v>
      </c>
      <c r="C107" s="42">
        <v>2500000</v>
      </c>
    </row>
    <row r="108" spans="1:3" ht="20.25">
      <c r="A108" s="22" t="s">
        <v>135</v>
      </c>
      <c r="B108" s="11" t="s">
        <v>136</v>
      </c>
      <c r="C108" s="42">
        <v>500000</v>
      </c>
    </row>
    <row r="109" spans="1:3" ht="20.25">
      <c r="A109" s="22" t="s">
        <v>137</v>
      </c>
      <c r="B109" s="45" t="s">
        <v>138</v>
      </c>
      <c r="C109" s="42">
        <v>600000</v>
      </c>
    </row>
    <row r="110" spans="1:3" ht="20.25">
      <c r="A110" s="22" t="s">
        <v>139</v>
      </c>
      <c r="B110" s="11" t="s">
        <v>140</v>
      </c>
      <c r="C110" s="42">
        <v>500000</v>
      </c>
    </row>
    <row r="111" spans="1:3" ht="20.25">
      <c r="A111" s="22" t="s">
        <v>141</v>
      </c>
      <c r="B111" s="11" t="s">
        <v>142</v>
      </c>
      <c r="C111" s="42">
        <v>200000</v>
      </c>
    </row>
    <row r="112" spans="1:3" ht="20.25">
      <c r="A112" s="22" t="s">
        <v>143</v>
      </c>
      <c r="B112" s="11" t="s">
        <v>144</v>
      </c>
      <c r="C112" s="42">
        <f>50000*12</f>
        <v>600000</v>
      </c>
    </row>
    <row r="113" spans="1:3" ht="20.25">
      <c r="A113" s="22" t="s">
        <v>145</v>
      </c>
      <c r="B113" s="11" t="s">
        <v>146</v>
      </c>
      <c r="C113" s="42">
        <v>5000000</v>
      </c>
    </row>
    <row r="114" spans="1:3" ht="20.25">
      <c r="A114" s="22" t="s">
        <v>147</v>
      </c>
      <c r="B114" s="45" t="s">
        <v>148</v>
      </c>
      <c r="C114" s="42">
        <v>5000000</v>
      </c>
    </row>
    <row r="115" spans="1:3" ht="20.25">
      <c r="A115" s="22" t="s">
        <v>149</v>
      </c>
      <c r="B115" s="11" t="s">
        <v>150</v>
      </c>
      <c r="C115" s="42">
        <v>10000000</v>
      </c>
    </row>
    <row r="116" spans="1:3" ht="20.25">
      <c r="A116" s="22" t="s">
        <v>151</v>
      </c>
      <c r="B116" s="11" t="s">
        <v>152</v>
      </c>
      <c r="C116" s="42">
        <v>3500000</v>
      </c>
    </row>
    <row r="117" spans="1:3" ht="20.25">
      <c r="A117" s="22" t="s">
        <v>153</v>
      </c>
      <c r="B117" s="11" t="s">
        <v>154</v>
      </c>
      <c r="C117" s="42">
        <v>10000000</v>
      </c>
    </row>
    <row r="118" spans="1:3" ht="40.5">
      <c r="A118" s="22" t="s">
        <v>155</v>
      </c>
      <c r="B118" s="45" t="s">
        <v>156</v>
      </c>
      <c r="C118" s="42">
        <v>1000000</v>
      </c>
    </row>
    <row r="119" spans="1:3" ht="20.25">
      <c r="A119" s="22" t="s">
        <v>157</v>
      </c>
      <c r="B119" s="11" t="s">
        <v>158</v>
      </c>
      <c r="C119" s="42">
        <f>+(2000000*12)+1500000*12</f>
        <v>42000000</v>
      </c>
    </row>
    <row r="120" spans="1:3" ht="20.25">
      <c r="A120" s="22" t="s">
        <v>159</v>
      </c>
      <c r="B120" s="11" t="s">
        <v>160</v>
      </c>
      <c r="C120" s="42">
        <f>+(C15+C17)*0.1</f>
        <v>213190000</v>
      </c>
    </row>
    <row r="121" spans="1:3" ht="20.25">
      <c r="A121" s="22" t="s">
        <v>161</v>
      </c>
      <c r="B121" s="11" t="s">
        <v>162</v>
      </c>
      <c r="C121" s="42">
        <v>100000</v>
      </c>
    </row>
    <row r="122" spans="1:3" ht="20.25">
      <c r="A122" s="22"/>
      <c r="B122" s="11"/>
      <c r="C122" s="42"/>
    </row>
    <row r="123" spans="1:3" ht="20.25">
      <c r="A123" s="22"/>
      <c r="B123" s="11"/>
      <c r="C123" s="42"/>
    </row>
    <row r="124" spans="1:3" ht="20.25">
      <c r="A124" s="22" t="s">
        <v>163</v>
      </c>
      <c r="B124" s="11" t="s">
        <v>164</v>
      </c>
      <c r="C124" s="42">
        <v>3000000</v>
      </c>
    </row>
    <row r="125" spans="1:3" ht="20.25">
      <c r="A125" s="22" t="s">
        <v>165</v>
      </c>
      <c r="B125" s="11" t="s">
        <v>166</v>
      </c>
      <c r="C125" s="42">
        <v>500000</v>
      </c>
    </row>
    <row r="126" spans="1:3" ht="20.25">
      <c r="A126" s="22" t="s">
        <v>167</v>
      </c>
      <c r="B126" s="11" t="s">
        <v>168</v>
      </c>
      <c r="C126" s="42">
        <v>3500000</v>
      </c>
    </row>
    <row r="127" spans="1:3" ht="20.25">
      <c r="A127" s="22"/>
      <c r="B127" s="46"/>
      <c r="C127" s="42"/>
    </row>
    <row r="128" spans="1:3" ht="21" thickBot="1">
      <c r="A128" s="32"/>
      <c r="B128" s="23"/>
      <c r="C128" s="44"/>
    </row>
    <row r="129" spans="1:3" ht="21" thickBot="1">
      <c r="A129" s="35" t="s">
        <v>169</v>
      </c>
      <c r="B129" s="36"/>
      <c r="C129" s="37">
        <f>SUM(C130:C170)</f>
        <v>37826817.400000103</v>
      </c>
    </row>
    <row r="130" spans="1:3" ht="20.25">
      <c r="A130" s="38" t="s">
        <v>170</v>
      </c>
      <c r="B130" s="39" t="s">
        <v>171</v>
      </c>
      <c r="C130" s="40">
        <v>3500000</v>
      </c>
    </row>
    <row r="131" spans="1:3" ht="20.25">
      <c r="A131" s="22" t="s">
        <v>172</v>
      </c>
      <c r="B131" s="11" t="s">
        <v>173</v>
      </c>
      <c r="C131" s="42">
        <v>50000</v>
      </c>
    </row>
    <row r="132" spans="1:3" ht="20.25">
      <c r="A132" s="22"/>
      <c r="B132" s="11"/>
      <c r="C132" s="42"/>
    </row>
    <row r="133" spans="1:3" ht="20.25">
      <c r="A133" s="22"/>
      <c r="B133" s="11"/>
      <c r="C133" s="42"/>
    </row>
    <row r="134" spans="1:3" ht="20.25">
      <c r="A134" s="22" t="s">
        <v>174</v>
      </c>
      <c r="B134" s="11" t="s">
        <v>175</v>
      </c>
      <c r="C134" s="42">
        <v>200000</v>
      </c>
    </row>
    <row r="135" spans="1:3" ht="20.25">
      <c r="A135" s="22" t="s">
        <v>176</v>
      </c>
      <c r="B135" s="11" t="s">
        <v>177</v>
      </c>
      <c r="C135" s="42">
        <v>4500000</v>
      </c>
    </row>
    <row r="136" spans="1:3" ht="20.25">
      <c r="A136" s="22"/>
      <c r="B136" s="11"/>
      <c r="C136" s="42"/>
    </row>
    <row r="137" spans="1:3" ht="20.25">
      <c r="A137" s="22"/>
      <c r="B137" s="11"/>
      <c r="C137" s="42"/>
    </row>
    <row r="138" spans="1:3" ht="20.25">
      <c r="A138" s="22" t="s">
        <v>178</v>
      </c>
      <c r="B138" s="11" t="s">
        <v>179</v>
      </c>
      <c r="C138" s="42">
        <f>25000*12</f>
        <v>300000</v>
      </c>
    </row>
    <row r="139" spans="1:3" ht="20.25">
      <c r="A139" s="22" t="s">
        <v>180</v>
      </c>
      <c r="B139" s="11" t="s">
        <v>181</v>
      </c>
      <c r="C139" s="42">
        <f>25000*12</f>
        <v>300000</v>
      </c>
    </row>
    <row r="140" spans="1:3" ht="20.25">
      <c r="A140" s="22" t="s">
        <v>182</v>
      </c>
      <c r="B140" s="11" t="s">
        <v>183</v>
      </c>
      <c r="C140" s="42">
        <f>25000*12</f>
        <v>300000</v>
      </c>
    </row>
    <row r="141" spans="1:3" ht="20.25">
      <c r="A141" s="22" t="s">
        <v>184</v>
      </c>
      <c r="B141" s="11" t="s">
        <v>185</v>
      </c>
      <c r="C141" s="42">
        <f>50000*12</f>
        <v>600000</v>
      </c>
    </row>
    <row r="142" spans="1:3" ht="20.25">
      <c r="A142" s="22" t="s">
        <v>186</v>
      </c>
      <c r="B142" s="11" t="s">
        <v>187</v>
      </c>
      <c r="C142" s="42">
        <f>25000*12</f>
        <v>300000</v>
      </c>
    </row>
    <row r="143" spans="1:3" ht="20.25">
      <c r="A143" s="22"/>
      <c r="B143" s="11"/>
      <c r="C143" s="42"/>
    </row>
    <row r="144" spans="1:3" ht="20.25">
      <c r="A144" s="22"/>
      <c r="B144" s="11"/>
      <c r="C144" s="42"/>
    </row>
    <row r="145" spans="1:3" ht="20.25">
      <c r="A145" s="22" t="s">
        <v>188</v>
      </c>
      <c r="B145" s="11" t="s">
        <v>189</v>
      </c>
      <c r="C145" s="42">
        <v>200000</v>
      </c>
    </row>
    <row r="146" spans="1:3" ht="20.25">
      <c r="A146" s="22"/>
      <c r="B146" s="11"/>
      <c r="C146" s="42"/>
    </row>
    <row r="147" spans="1:3" ht="20.25">
      <c r="A147" s="22"/>
      <c r="B147" s="11"/>
      <c r="C147" s="42"/>
    </row>
    <row r="148" spans="1:3" ht="20.25">
      <c r="A148" s="22" t="s">
        <v>190</v>
      </c>
      <c r="B148" s="11" t="s">
        <v>191</v>
      </c>
      <c r="C148" s="42">
        <f>75000*12</f>
        <v>900000</v>
      </c>
    </row>
    <row r="149" spans="1:3" ht="20.25">
      <c r="A149" s="22" t="s">
        <v>192</v>
      </c>
      <c r="B149" s="11" t="s">
        <v>193</v>
      </c>
      <c r="C149" s="42">
        <v>50000</v>
      </c>
    </row>
    <row r="150" spans="1:3" ht="20.25">
      <c r="A150" s="22" t="s">
        <v>194</v>
      </c>
      <c r="B150" s="11" t="s">
        <v>195</v>
      </c>
      <c r="C150" s="42">
        <v>50000</v>
      </c>
    </row>
    <row r="151" spans="1:3" ht="20.25">
      <c r="A151" s="22"/>
      <c r="B151" s="11"/>
      <c r="C151" s="42"/>
    </row>
    <row r="152" spans="1:3" ht="20.25">
      <c r="A152" s="22"/>
      <c r="B152" s="11"/>
      <c r="C152" s="42"/>
    </row>
    <row r="153" spans="1:3" ht="20.25">
      <c r="A153" s="22" t="s">
        <v>196</v>
      </c>
      <c r="B153" s="11" t="s">
        <v>197</v>
      </c>
      <c r="C153" s="42">
        <v>50000</v>
      </c>
    </row>
    <row r="154" spans="1:3" ht="20.25">
      <c r="A154" s="22" t="s">
        <v>198</v>
      </c>
      <c r="B154" s="11" t="s">
        <v>199</v>
      </c>
      <c r="C154" s="42">
        <v>100000</v>
      </c>
    </row>
    <row r="155" spans="1:3" ht="20.25">
      <c r="A155" s="22"/>
      <c r="B155" s="46"/>
      <c r="C155" s="42"/>
    </row>
    <row r="156" spans="1:3" ht="20.25">
      <c r="A156" s="22"/>
      <c r="B156" s="46"/>
      <c r="C156" s="42"/>
    </row>
    <row r="157" spans="1:3" ht="20.25">
      <c r="A157" s="22" t="s">
        <v>200</v>
      </c>
      <c r="B157" s="11" t="s">
        <v>201</v>
      </c>
      <c r="C157" s="42">
        <f>1000000*12</f>
        <v>12000000</v>
      </c>
    </row>
    <row r="158" spans="1:3" ht="20.25">
      <c r="A158" s="22" t="s">
        <v>202</v>
      </c>
      <c r="B158" s="11" t="s">
        <v>203</v>
      </c>
      <c r="C158" s="42">
        <f>35000*12</f>
        <v>420000</v>
      </c>
    </row>
    <row r="159" spans="1:3" ht="20.25">
      <c r="A159" s="22" t="s">
        <v>204</v>
      </c>
      <c r="B159" s="11" t="s">
        <v>205</v>
      </c>
      <c r="C159" s="42">
        <f>10000*12</f>
        <v>120000</v>
      </c>
    </row>
    <row r="160" spans="1:3" ht="20.25">
      <c r="A160" s="22" t="s">
        <v>206</v>
      </c>
      <c r="B160" s="11" t="s">
        <v>207</v>
      </c>
      <c r="C160" s="42">
        <v>150000</v>
      </c>
    </row>
    <row r="161" spans="1:3" ht="40.5">
      <c r="A161" s="22" t="s">
        <v>208</v>
      </c>
      <c r="B161" s="45" t="s">
        <v>209</v>
      </c>
      <c r="C161" s="42">
        <v>1000000</v>
      </c>
    </row>
    <row r="162" spans="1:3" ht="20.25">
      <c r="A162" s="22"/>
      <c r="B162" s="45"/>
      <c r="C162" s="42"/>
    </row>
    <row r="163" spans="1:3" ht="20.25">
      <c r="A163" s="22"/>
      <c r="B163" s="45"/>
      <c r="C163" s="42"/>
    </row>
    <row r="164" spans="1:3" ht="20.25">
      <c r="A164" s="22" t="s">
        <v>210</v>
      </c>
      <c r="B164" s="45" t="s">
        <v>211</v>
      </c>
      <c r="C164" s="42">
        <f>150000*12</f>
        <v>1800000</v>
      </c>
    </row>
    <row r="165" spans="1:3" ht="40.5">
      <c r="A165" s="22" t="s">
        <v>212</v>
      </c>
      <c r="B165" s="45" t="s">
        <v>213</v>
      </c>
      <c r="C165" s="42">
        <f>200000*12</f>
        <v>2400000</v>
      </c>
    </row>
    <row r="166" spans="1:3" ht="20.25">
      <c r="A166" s="22" t="s">
        <v>214</v>
      </c>
      <c r="B166" s="45" t="s">
        <v>215</v>
      </c>
      <c r="C166" s="42">
        <f>100000*12</f>
        <v>1200000</v>
      </c>
    </row>
    <row r="167" spans="1:3" ht="20.25">
      <c r="A167" s="22" t="s">
        <v>216</v>
      </c>
      <c r="B167" s="45" t="s">
        <v>217</v>
      </c>
      <c r="C167" s="42">
        <v>1000000</v>
      </c>
    </row>
    <row r="168" spans="1:3" ht="20.25">
      <c r="A168" s="22" t="s">
        <v>218</v>
      </c>
      <c r="B168" s="45" t="s">
        <v>219</v>
      </c>
      <c r="C168" s="42">
        <v>250000</v>
      </c>
    </row>
    <row r="169" spans="1:3" ht="20.25">
      <c r="A169" s="22" t="s">
        <v>220</v>
      </c>
      <c r="B169" s="45" t="s">
        <v>221</v>
      </c>
      <c r="C169" s="42">
        <v>4086817.4000001</v>
      </c>
    </row>
    <row r="170" spans="1:3" ht="20.25">
      <c r="A170" s="22" t="s">
        <v>222</v>
      </c>
      <c r="B170" s="45" t="s">
        <v>223</v>
      </c>
      <c r="C170" s="42">
        <v>2000000</v>
      </c>
    </row>
    <row r="171" spans="1:3" ht="20.25">
      <c r="A171" s="22"/>
      <c r="B171" s="45"/>
      <c r="C171" s="42"/>
    </row>
    <row r="172" spans="1:3" ht="21" thickBot="1">
      <c r="A172" s="32"/>
      <c r="B172" s="23"/>
      <c r="C172" s="44"/>
    </row>
    <row r="173" spans="1:3" ht="21" thickBot="1">
      <c r="A173" s="35" t="s">
        <v>224</v>
      </c>
      <c r="B173" s="36"/>
      <c r="C173" s="37">
        <f>SUM(C174:C178)</f>
        <v>26000000</v>
      </c>
    </row>
    <row r="174" spans="1:3" ht="20.25">
      <c r="A174" s="38" t="s">
        <v>225</v>
      </c>
      <c r="B174" s="39" t="s">
        <v>226</v>
      </c>
      <c r="C174" s="40">
        <v>20000000</v>
      </c>
    </row>
    <row r="175" spans="1:3" ht="20.25">
      <c r="A175" s="22" t="s">
        <v>227</v>
      </c>
      <c r="B175" s="11" t="s">
        <v>228</v>
      </c>
      <c r="C175" s="42">
        <v>5000000</v>
      </c>
    </row>
    <row r="176" spans="1:3" ht="20.25">
      <c r="A176" s="22" t="s">
        <v>229</v>
      </c>
      <c r="B176" s="47" t="s">
        <v>230</v>
      </c>
      <c r="C176" s="42">
        <v>1000000</v>
      </c>
    </row>
    <row r="177" spans="1:3" ht="40.5">
      <c r="A177" s="48" t="s">
        <v>231</v>
      </c>
      <c r="B177" s="49" t="s">
        <v>232</v>
      </c>
      <c r="C177" s="42">
        <v>0</v>
      </c>
    </row>
    <row r="178" spans="1:3" ht="40.5">
      <c r="A178" s="48" t="s">
        <v>233</v>
      </c>
      <c r="B178" s="49" t="s">
        <v>234</v>
      </c>
      <c r="C178" s="42">
        <v>0</v>
      </c>
    </row>
    <row r="179" spans="1:3" ht="20.25">
      <c r="A179" s="22"/>
      <c r="B179" s="47"/>
      <c r="C179" s="42"/>
    </row>
    <row r="180" spans="1:3" ht="21" thickBot="1">
      <c r="A180" s="50"/>
      <c r="B180" s="23"/>
      <c r="C180" s="44"/>
    </row>
    <row r="181" spans="1:3" ht="21" thickBot="1">
      <c r="A181" s="35" t="s">
        <v>235</v>
      </c>
      <c r="B181" s="36"/>
      <c r="C181" s="37">
        <f>SUM(C182:C184)</f>
        <v>2765000000</v>
      </c>
    </row>
    <row r="182" spans="1:3" ht="40.5">
      <c r="A182" s="51" t="s">
        <v>236</v>
      </c>
      <c r="B182" s="52" t="s">
        <v>237</v>
      </c>
      <c r="C182" s="40">
        <v>30000000</v>
      </c>
    </row>
    <row r="183" spans="1:3" ht="20.25">
      <c r="A183" s="22" t="s">
        <v>238</v>
      </c>
      <c r="B183" s="11" t="s">
        <v>239</v>
      </c>
      <c r="C183" s="42">
        <v>1000000000</v>
      </c>
    </row>
    <row r="184" spans="1:3" ht="60.75">
      <c r="A184" s="22" t="s">
        <v>240</v>
      </c>
      <c r="B184" s="45" t="s">
        <v>241</v>
      </c>
      <c r="C184" s="42">
        <f>(20000000*57)+(30000000*12)+150000000+5000000+80000000</f>
        <v>1735000000</v>
      </c>
    </row>
    <row r="185" spans="1:3" ht="20.25">
      <c r="A185" s="22"/>
      <c r="B185" s="49"/>
      <c r="C185" s="42"/>
    </row>
    <row r="186" spans="1:3" ht="21" thickBot="1">
      <c r="A186" s="32"/>
      <c r="B186" s="53"/>
      <c r="C186" s="44"/>
    </row>
    <row r="187" spans="1:3" ht="21" thickBot="1">
      <c r="A187" s="35" t="s">
        <v>242</v>
      </c>
      <c r="B187" s="36"/>
      <c r="C187" s="37">
        <f>SUM(C188:C218)</f>
        <v>107315042.59999999</v>
      </c>
    </row>
    <row r="188" spans="1:3" ht="20.25">
      <c r="A188" s="38" t="s">
        <v>243</v>
      </c>
      <c r="B188" s="39" t="s">
        <v>244</v>
      </c>
      <c r="C188" s="40">
        <v>8000000</v>
      </c>
    </row>
    <row r="189" spans="1:3" ht="40.5">
      <c r="A189" s="22" t="s">
        <v>245</v>
      </c>
      <c r="B189" s="49" t="s">
        <v>246</v>
      </c>
      <c r="C189" s="42">
        <v>12000000</v>
      </c>
    </row>
    <row r="190" spans="1:3" ht="20.25">
      <c r="A190" s="22" t="s">
        <v>247</v>
      </c>
      <c r="B190" s="11" t="s">
        <v>248</v>
      </c>
      <c r="C190" s="42">
        <v>2000000</v>
      </c>
    </row>
    <row r="191" spans="1:3" ht="40.5">
      <c r="A191" s="22" t="s">
        <v>249</v>
      </c>
      <c r="B191" s="45" t="s">
        <v>250</v>
      </c>
      <c r="C191" s="42">
        <v>5000000</v>
      </c>
    </row>
    <row r="192" spans="1:3" ht="20.25">
      <c r="A192" s="22"/>
      <c r="B192" s="45"/>
      <c r="C192" s="42"/>
    </row>
    <row r="193" spans="1:3" ht="20.25">
      <c r="A193" s="22"/>
      <c r="B193" s="45"/>
      <c r="C193" s="42"/>
    </row>
    <row r="194" spans="1:3" ht="20.25">
      <c r="A194" s="22" t="s">
        <v>251</v>
      </c>
      <c r="B194" s="11" t="s">
        <v>252</v>
      </c>
      <c r="C194" s="42">
        <v>1500000</v>
      </c>
    </row>
    <row r="195" spans="1:3" ht="20.25">
      <c r="A195" s="22" t="s">
        <v>253</v>
      </c>
      <c r="B195" s="11" t="s">
        <v>254</v>
      </c>
      <c r="C195" s="42">
        <v>400000</v>
      </c>
    </row>
    <row r="196" spans="1:3" ht="20.25">
      <c r="A196" s="22"/>
      <c r="B196" s="11"/>
      <c r="C196" s="42"/>
    </row>
    <row r="197" spans="1:3" ht="20.25">
      <c r="A197" s="22"/>
      <c r="B197" s="11"/>
      <c r="C197" s="42"/>
    </row>
    <row r="198" spans="1:3" ht="20.25">
      <c r="A198" s="22" t="s">
        <v>255</v>
      </c>
      <c r="B198" s="47" t="s">
        <v>256</v>
      </c>
      <c r="C198" s="42">
        <v>20000000</v>
      </c>
    </row>
    <row r="199" spans="1:3" ht="20.25">
      <c r="A199" s="22" t="s">
        <v>257</v>
      </c>
      <c r="B199" s="47" t="s">
        <v>258</v>
      </c>
      <c r="C199" s="42">
        <v>16000000</v>
      </c>
    </row>
    <row r="200" spans="1:3" ht="20.25">
      <c r="A200" s="22"/>
      <c r="B200" s="47"/>
      <c r="C200" s="42"/>
    </row>
    <row r="201" spans="1:3" ht="20.25">
      <c r="A201" s="22"/>
      <c r="B201" s="47"/>
      <c r="C201" s="42"/>
    </row>
    <row r="202" spans="1:3" ht="20.25">
      <c r="A202" s="22" t="s">
        <v>259</v>
      </c>
      <c r="B202" s="47" t="s">
        <v>260</v>
      </c>
      <c r="C202" s="42">
        <v>0</v>
      </c>
    </row>
    <row r="203" spans="1:3" ht="20.25">
      <c r="A203" s="22" t="s">
        <v>261</v>
      </c>
      <c r="B203" s="49" t="s">
        <v>262</v>
      </c>
      <c r="C203" s="42">
        <v>6000000</v>
      </c>
    </row>
    <row r="204" spans="1:3" ht="20.25">
      <c r="A204" s="22" t="s">
        <v>263</v>
      </c>
      <c r="B204" s="47" t="s">
        <v>264</v>
      </c>
      <c r="C204" s="42">
        <v>1500000</v>
      </c>
    </row>
    <row r="205" spans="1:3" ht="20.25">
      <c r="A205" s="22" t="s">
        <v>265</v>
      </c>
      <c r="B205" s="11" t="s">
        <v>266</v>
      </c>
      <c r="C205" s="42">
        <v>8000000</v>
      </c>
    </row>
    <row r="206" spans="1:3" ht="20.25">
      <c r="A206" s="22" t="s">
        <v>267</v>
      </c>
      <c r="B206" s="11" t="s">
        <v>268</v>
      </c>
      <c r="C206" s="42">
        <v>300000</v>
      </c>
    </row>
    <row r="207" spans="1:3" ht="20.25">
      <c r="A207" s="22" t="s">
        <v>269</v>
      </c>
      <c r="B207" s="11" t="s">
        <v>270</v>
      </c>
      <c r="C207" s="42">
        <v>6000000</v>
      </c>
    </row>
    <row r="208" spans="1:3" ht="20.25">
      <c r="A208" s="22"/>
      <c r="B208" s="11"/>
      <c r="C208" s="42"/>
    </row>
    <row r="209" spans="1:3" ht="20.25">
      <c r="A209" s="22"/>
      <c r="B209" s="11"/>
      <c r="C209" s="42"/>
    </row>
    <row r="210" spans="1:3" ht="20.25">
      <c r="A210" s="22" t="s">
        <v>271</v>
      </c>
      <c r="B210" s="11" t="s">
        <v>272</v>
      </c>
      <c r="C210" s="42">
        <v>3000000</v>
      </c>
    </row>
    <row r="211" spans="1:3" ht="20.25">
      <c r="A211" s="22"/>
      <c r="B211" s="11"/>
      <c r="C211" s="42"/>
    </row>
    <row r="212" spans="1:3" ht="20.25">
      <c r="A212" s="22"/>
      <c r="B212" s="11"/>
      <c r="C212" s="42"/>
    </row>
    <row r="213" spans="1:3" ht="20.25">
      <c r="A213" s="22" t="s">
        <v>273</v>
      </c>
      <c r="B213" s="11" t="s">
        <v>274</v>
      </c>
      <c r="C213" s="42">
        <v>15000000</v>
      </c>
    </row>
    <row r="214" spans="1:3" ht="20.25">
      <c r="A214" s="22" t="s">
        <v>275</v>
      </c>
      <c r="B214" s="47" t="s">
        <v>276</v>
      </c>
      <c r="C214" s="42">
        <v>0</v>
      </c>
    </row>
    <row r="215" spans="1:3" ht="20.25">
      <c r="A215" s="22" t="s">
        <v>277</v>
      </c>
      <c r="B215" s="47" t="s">
        <v>278</v>
      </c>
      <c r="C215" s="42"/>
    </row>
    <row r="216" spans="1:3" ht="20.25">
      <c r="A216" s="22"/>
      <c r="B216" s="47"/>
      <c r="C216" s="42"/>
    </row>
    <row r="217" spans="1:3" ht="20.25">
      <c r="A217" s="22"/>
      <c r="B217" s="47"/>
      <c r="C217" s="42"/>
    </row>
    <row r="218" spans="1:3" ht="20.25">
      <c r="A218" s="22" t="s">
        <v>279</v>
      </c>
      <c r="B218" s="47" t="s">
        <v>280</v>
      </c>
      <c r="C218" s="42">
        <v>2615042.6</v>
      </c>
    </row>
    <row r="219" spans="1:3" ht="20.25">
      <c r="A219" s="22"/>
      <c r="B219" s="47"/>
      <c r="C219" s="42"/>
    </row>
    <row r="220" spans="1:3" ht="21" thickBot="1">
      <c r="A220" s="32"/>
      <c r="B220" s="54"/>
      <c r="C220" s="44"/>
    </row>
    <row r="221" spans="1:3" ht="21" thickBot="1">
      <c r="A221" s="35" t="s">
        <v>281</v>
      </c>
      <c r="B221" s="36"/>
      <c r="C221" s="37">
        <f t="shared" ref="C221" si="1">SUM(C222:C225)</f>
        <v>100000000</v>
      </c>
    </row>
    <row r="222" spans="1:3" ht="20.25">
      <c r="A222" s="38" t="s">
        <v>282</v>
      </c>
      <c r="B222" s="39" t="s">
        <v>283</v>
      </c>
      <c r="C222" s="40">
        <v>50000000</v>
      </c>
    </row>
    <row r="223" spans="1:3" ht="20.25">
      <c r="A223" s="22" t="s">
        <v>284</v>
      </c>
      <c r="B223" s="11" t="s">
        <v>285</v>
      </c>
      <c r="C223" s="42">
        <v>45000000</v>
      </c>
    </row>
    <row r="224" spans="1:3" ht="20.25">
      <c r="A224" s="22" t="s">
        <v>286</v>
      </c>
      <c r="B224" s="11" t="s">
        <v>287</v>
      </c>
      <c r="C224" s="42"/>
    </row>
    <row r="225" spans="1:3" ht="20.25">
      <c r="A225" s="22" t="s">
        <v>288</v>
      </c>
      <c r="B225" s="11" t="s">
        <v>289</v>
      </c>
      <c r="C225" s="42">
        <v>5000000</v>
      </c>
    </row>
    <row r="226" spans="1:3" ht="20.25">
      <c r="A226" s="22"/>
      <c r="B226" s="11"/>
      <c r="C226" s="42"/>
    </row>
    <row r="227" spans="1:3" ht="21" thickBot="1">
      <c r="A227" s="32"/>
      <c r="B227" s="55"/>
      <c r="C227" s="24"/>
    </row>
    <row r="228" spans="1:3" ht="23.25" thickBot="1">
      <c r="A228" s="56" t="s">
        <v>290</v>
      </c>
      <c r="B228" s="57"/>
      <c r="C228" s="58">
        <f>+C23+C59+C129+C173+C181+C187+C221</f>
        <v>3912848360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 Marte</dc:creator>
  <cp:keywords/>
  <dc:description/>
  <cp:lastModifiedBy/>
  <cp:revision/>
  <dcterms:created xsi:type="dcterms:W3CDTF">2024-01-26T19:29:05Z</dcterms:created>
  <dcterms:modified xsi:type="dcterms:W3CDTF">2024-01-26T19:34:54Z</dcterms:modified>
  <cp:category/>
  <cp:contentStatus/>
</cp:coreProperties>
</file>