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3BE2F44A-3500-4EB2-ADE4-E0DC994955B3}" xr6:coauthVersionLast="47" xr6:coauthVersionMax="47" xr10:uidLastSave="{00000000-0000-0000-0000-000000000000}"/>
  <bookViews>
    <workbookView xWindow="-108" yWindow="-108" windowWidth="23256" windowHeight="12576" xr2:uid="{2FE02B1A-8112-40E3-B265-F1618F74A1E6}"/>
  </bookViews>
  <sheets>
    <sheet name="Estado de Situación" sheetId="1" r:id="rId1"/>
    <sheet name="Estado de Resultado" sheetId="2" r:id="rId2"/>
    <sheet name="A-SITUACIÓN ANEXOS" sheetId="3" r:id="rId3"/>
    <sheet name="B-RESULTADO ANEXO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0" i="4" l="1"/>
  <c r="D140" i="4"/>
  <c r="F138" i="4"/>
  <c r="F137" i="4"/>
  <c r="F136" i="4"/>
  <c r="F140" i="4" s="1"/>
  <c r="F132" i="4"/>
  <c r="E132" i="4"/>
  <c r="D132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E115" i="4"/>
  <c r="D115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115" i="4" s="1"/>
  <c r="F98" i="4"/>
  <c r="F97" i="4"/>
  <c r="F96" i="4"/>
  <c r="F95" i="4"/>
  <c r="F94" i="4"/>
  <c r="E90" i="4"/>
  <c r="D90" i="4"/>
  <c r="F88" i="4"/>
  <c r="F87" i="4"/>
  <c r="F86" i="4"/>
  <c r="F85" i="4"/>
  <c r="D84" i="4"/>
  <c r="F84" i="4" s="1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90" i="4" s="1"/>
  <c r="F57" i="4"/>
  <c r="F56" i="4"/>
  <c r="D56" i="4"/>
  <c r="E52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D35" i="4"/>
  <c r="F35" i="4" s="1"/>
  <c r="F34" i="4"/>
  <c r="F33" i="4"/>
  <c r="E29" i="4"/>
  <c r="D29" i="4"/>
  <c r="F27" i="4"/>
  <c r="F29" i="4" s="1"/>
  <c r="F23" i="4"/>
  <c r="E23" i="4"/>
  <c r="D23" i="4"/>
  <c r="F21" i="4"/>
  <c r="E17" i="4"/>
  <c r="D17" i="4"/>
  <c r="F15" i="4"/>
  <c r="F14" i="4"/>
  <c r="F13" i="4"/>
  <c r="F12" i="4"/>
  <c r="F17" i="4" s="1"/>
  <c r="E168" i="3"/>
  <c r="F166" i="3"/>
  <c r="F168" i="3" s="1"/>
  <c r="D166" i="3"/>
  <c r="D168" i="3" s="1"/>
  <c r="E162" i="3"/>
  <c r="D160" i="3"/>
  <c r="F160" i="3" s="1"/>
  <c r="D159" i="3"/>
  <c r="F159" i="3" s="1"/>
  <c r="D158" i="3"/>
  <c r="F158" i="3" s="1"/>
  <c r="D157" i="3"/>
  <c r="F157" i="3" s="1"/>
  <c r="D156" i="3"/>
  <c r="F156" i="3" s="1"/>
  <c r="F162" i="3" s="1"/>
  <c r="E152" i="3"/>
  <c r="F150" i="3"/>
  <c r="D150" i="3"/>
  <c r="F149" i="3"/>
  <c r="D149" i="3"/>
  <c r="F148" i="3"/>
  <c r="D147" i="3"/>
  <c r="F147" i="3" s="1"/>
  <c r="D146" i="3"/>
  <c r="D152" i="3" s="1"/>
  <c r="E142" i="3"/>
  <c r="F140" i="3"/>
  <c r="D139" i="3"/>
  <c r="D142" i="3" s="1"/>
  <c r="E135" i="3"/>
  <c r="F133" i="3"/>
  <c r="D133" i="3"/>
  <c r="F132" i="3"/>
  <c r="D132" i="3"/>
  <c r="F131" i="3"/>
  <c r="D131" i="3"/>
  <c r="F130" i="3"/>
  <c r="D130" i="3"/>
  <c r="F129" i="3"/>
  <c r="D129" i="3"/>
  <c r="F128" i="3"/>
  <c r="F135" i="3" s="1"/>
  <c r="D128" i="3"/>
  <c r="D135" i="3" s="1"/>
  <c r="E124" i="3"/>
  <c r="D122" i="3"/>
  <c r="F122" i="3" s="1"/>
  <c r="D121" i="3"/>
  <c r="F121" i="3" s="1"/>
  <c r="D120" i="3"/>
  <c r="F120" i="3" s="1"/>
  <c r="D119" i="3"/>
  <c r="F119" i="3" s="1"/>
  <c r="D118" i="3"/>
  <c r="F118" i="3" s="1"/>
  <c r="D117" i="3"/>
  <c r="F117" i="3" s="1"/>
  <c r="D116" i="3"/>
  <c r="F116" i="3" s="1"/>
  <c r="D115" i="3"/>
  <c r="F115" i="3" s="1"/>
  <c r="F124" i="3" s="1"/>
  <c r="E111" i="3"/>
  <c r="D111" i="3"/>
  <c r="F109" i="3"/>
  <c r="D109" i="3"/>
  <c r="F108" i="3"/>
  <c r="D108" i="3"/>
  <c r="F107" i="3"/>
  <c r="F111" i="3" s="1"/>
  <c r="D107" i="3"/>
  <c r="E101" i="3"/>
  <c r="F101" i="3" s="1"/>
  <c r="D101" i="3"/>
  <c r="F100" i="3"/>
  <c r="F99" i="3"/>
  <c r="F96" i="3"/>
  <c r="E96" i="3"/>
  <c r="D96" i="3"/>
  <c r="D95" i="3"/>
  <c r="F95" i="3" s="1"/>
  <c r="F94" i="3"/>
  <c r="E91" i="3"/>
  <c r="D91" i="3"/>
  <c r="F90" i="3"/>
  <c r="F89" i="3"/>
  <c r="F91" i="3" s="1"/>
  <c r="E86" i="3"/>
  <c r="D86" i="3"/>
  <c r="F85" i="3"/>
  <c r="F84" i="3"/>
  <c r="F86" i="3" s="1"/>
  <c r="F81" i="3"/>
  <c r="E81" i="3"/>
  <c r="D81" i="3"/>
  <c r="F80" i="3"/>
  <c r="F79" i="3"/>
  <c r="E76" i="3"/>
  <c r="F75" i="3"/>
  <c r="D74" i="3"/>
  <c r="F74" i="3" s="1"/>
  <c r="F73" i="3"/>
  <c r="F76" i="3" s="1"/>
  <c r="E70" i="3"/>
  <c r="D70" i="3"/>
  <c r="F69" i="3"/>
  <c r="F68" i="3"/>
  <c r="D68" i="3"/>
  <c r="F67" i="3"/>
  <c r="F70" i="3" s="1"/>
  <c r="E64" i="3"/>
  <c r="F63" i="3"/>
  <c r="D62" i="3"/>
  <c r="D64" i="3" s="1"/>
  <c r="F61" i="3"/>
  <c r="E58" i="3"/>
  <c r="E103" i="3" s="1"/>
  <c r="D58" i="3"/>
  <c r="F57" i="3"/>
  <c r="F56" i="3"/>
  <c r="D56" i="3"/>
  <c r="F55" i="3"/>
  <c r="F58" i="3" s="1"/>
  <c r="E51" i="3"/>
  <c r="D49" i="3"/>
  <c r="F49" i="3" s="1"/>
  <c r="F48" i="3"/>
  <c r="D48" i="3"/>
  <c r="D51" i="3" s="1"/>
  <c r="E44" i="3"/>
  <c r="D42" i="3"/>
  <c r="F42" i="3" s="1"/>
  <c r="D41" i="3"/>
  <c r="D44" i="3" s="1"/>
  <c r="E37" i="3"/>
  <c r="F35" i="3"/>
  <c r="D35" i="3"/>
  <c r="D34" i="3"/>
  <c r="F34" i="3" s="1"/>
  <c r="F33" i="3"/>
  <c r="D33" i="3"/>
  <c r="F32" i="3"/>
  <c r="F37" i="3" s="1"/>
  <c r="D32" i="3"/>
  <c r="D37" i="3" s="1"/>
  <c r="E28" i="3"/>
  <c r="F26" i="3"/>
  <c r="F25" i="3"/>
  <c r="D24" i="3"/>
  <c r="D28" i="3" s="1"/>
  <c r="F28" i="3" s="1"/>
  <c r="E20" i="3"/>
  <c r="D18" i="3"/>
  <c r="F18" i="3" s="1"/>
  <c r="F17" i="3"/>
  <c r="D17" i="3"/>
  <c r="F16" i="3"/>
  <c r="D16" i="3"/>
  <c r="F15" i="3"/>
  <c r="D15" i="3"/>
  <c r="D14" i="3"/>
  <c r="F14" i="3" s="1"/>
  <c r="F13" i="3"/>
  <c r="D13" i="3"/>
  <c r="D20" i="3" s="1"/>
  <c r="A45" i="2"/>
  <c r="D32" i="2"/>
  <c r="C32" i="2"/>
  <c r="D31" i="2"/>
  <c r="C31" i="2"/>
  <c r="E31" i="2" s="1"/>
  <c r="D30" i="2"/>
  <c r="C30" i="2"/>
  <c r="E30" i="2" s="1"/>
  <c r="D24" i="2"/>
  <c r="C24" i="2"/>
  <c r="E24" i="2" s="1"/>
  <c r="E23" i="2"/>
  <c r="D23" i="2"/>
  <c r="C23" i="2"/>
  <c r="E22" i="2"/>
  <c r="D22" i="2"/>
  <c r="C22" i="2"/>
  <c r="D21" i="2"/>
  <c r="D25" i="2" s="1"/>
  <c r="C21" i="2"/>
  <c r="C25" i="2" s="1"/>
  <c r="C17" i="2"/>
  <c r="C27" i="2" s="1"/>
  <c r="D16" i="2"/>
  <c r="C16" i="2"/>
  <c r="E16" i="2" s="1"/>
  <c r="D15" i="2"/>
  <c r="E15" i="2" s="1"/>
  <c r="C15" i="2"/>
  <c r="D14" i="2"/>
  <c r="D17" i="2" s="1"/>
  <c r="C46" i="1"/>
  <c r="E46" i="1" s="1"/>
  <c r="E45" i="1"/>
  <c r="D44" i="1"/>
  <c r="D48" i="1" s="1"/>
  <c r="C44" i="1"/>
  <c r="C48" i="1" s="1"/>
  <c r="D38" i="1"/>
  <c r="D41" i="1" s="1"/>
  <c r="D50" i="1" s="1"/>
  <c r="D37" i="1"/>
  <c r="C37" i="1"/>
  <c r="E37" i="1" s="1"/>
  <c r="D36" i="1"/>
  <c r="C36" i="1"/>
  <c r="E36" i="1" s="1"/>
  <c r="E35" i="1"/>
  <c r="D35" i="1"/>
  <c r="C35" i="1"/>
  <c r="D34" i="1"/>
  <c r="E34" i="1" s="1"/>
  <c r="C34" i="1"/>
  <c r="D33" i="1"/>
  <c r="C33" i="1"/>
  <c r="E33" i="1" s="1"/>
  <c r="E38" i="1" s="1"/>
  <c r="E41" i="1" s="1"/>
  <c r="D26" i="1"/>
  <c r="C26" i="1"/>
  <c r="E26" i="1" s="1"/>
  <c r="D25" i="1"/>
  <c r="C25" i="1"/>
  <c r="E25" i="1" s="1"/>
  <c r="D24" i="1"/>
  <c r="D27" i="1" s="1"/>
  <c r="C24" i="1"/>
  <c r="E24" i="1" s="1"/>
  <c r="E27" i="1" s="1"/>
  <c r="D20" i="1"/>
  <c r="C20" i="1"/>
  <c r="E20" i="1" s="1"/>
  <c r="D19" i="1"/>
  <c r="C19" i="1"/>
  <c r="E19" i="1" s="1"/>
  <c r="D18" i="1"/>
  <c r="C18" i="1"/>
  <c r="E18" i="1" s="1"/>
  <c r="D17" i="1"/>
  <c r="C17" i="1"/>
  <c r="E17" i="1" s="1"/>
  <c r="D16" i="1"/>
  <c r="D21" i="1" s="1"/>
  <c r="D29" i="1" s="1"/>
  <c r="D51" i="1" s="1"/>
  <c r="C16" i="1"/>
  <c r="E16" i="1" s="1"/>
  <c r="E21" i="1" s="1"/>
  <c r="F52" i="4" l="1"/>
  <c r="G136" i="4"/>
  <c r="D52" i="4"/>
  <c r="F20" i="3"/>
  <c r="F51" i="3"/>
  <c r="D162" i="3"/>
  <c r="F24" i="3"/>
  <c r="F62" i="3"/>
  <c r="F64" i="3" s="1"/>
  <c r="F103" i="3" s="1"/>
  <c r="D76" i="3"/>
  <c r="D103" i="3" s="1"/>
  <c r="D124" i="3"/>
  <c r="F41" i="3"/>
  <c r="F44" i="3" s="1"/>
  <c r="F146" i="3"/>
  <c r="F152" i="3" s="1"/>
  <c r="F139" i="3"/>
  <c r="F142" i="3" s="1"/>
  <c r="C36" i="2"/>
  <c r="C37" i="2" s="1"/>
  <c r="D27" i="2"/>
  <c r="E32" i="2"/>
  <c r="E21" i="2"/>
  <c r="E25" i="2" s="1"/>
  <c r="E14" i="2"/>
  <c r="E17" i="2" s="1"/>
  <c r="E27" i="2" s="1"/>
  <c r="C21" i="1"/>
  <c r="C38" i="1"/>
  <c r="C41" i="1" s="1"/>
  <c r="C50" i="1" s="1"/>
  <c r="E50" i="1" s="1"/>
  <c r="E44" i="1"/>
  <c r="E48" i="1" s="1"/>
  <c r="C27" i="1"/>
  <c r="E36" i="2" l="1"/>
  <c r="E37" i="2" s="1"/>
  <c r="D36" i="2"/>
  <c r="D37" i="2" s="1"/>
  <c r="C29" i="1"/>
  <c r="C51" i="1" l="1"/>
  <c r="E29" i="1"/>
  <c r="E51" i="1" s="1"/>
</calcChain>
</file>

<file path=xl/sharedStrings.xml><?xml version="1.0" encoding="utf-8"?>
<sst xmlns="http://schemas.openxmlformats.org/spreadsheetml/2006/main" count="415" uniqueCount="270">
  <si>
    <t xml:space="preserve"> </t>
  </si>
  <si>
    <t>FONDO PATRIMONIAL DE LAS EMPRESAS REFORMADAS</t>
  </si>
  <si>
    <t xml:space="preserve">ESTADO DE SITUACIÓN </t>
  </si>
  <si>
    <t>AL 28 DE FEBRERO DEL 2025</t>
  </si>
  <si>
    <t>Valores expresados en RD$</t>
  </si>
  <si>
    <t>Notas</t>
  </si>
  <si>
    <t>Mes Actual</t>
  </si>
  <si>
    <t>Mes Anterior</t>
  </si>
  <si>
    <t>Variación</t>
  </si>
  <si>
    <t>ACTIVOS</t>
  </si>
  <si>
    <t>Corrientes:</t>
  </si>
  <si>
    <t xml:space="preserve">Efectivo en caja y banco            </t>
  </si>
  <si>
    <t xml:space="preserve">Inversiones a corto plazo           </t>
  </si>
  <si>
    <t xml:space="preserve">Cuentas por cobrar                    </t>
  </si>
  <si>
    <t>Inventario</t>
  </si>
  <si>
    <t xml:space="preserve">Gastos pagados por anticipado               </t>
  </si>
  <si>
    <t>Total activos corrientes</t>
  </si>
  <si>
    <t>No Corrientes:</t>
  </si>
  <si>
    <t>Inversiones en acciones</t>
  </si>
  <si>
    <t>Avances a futuras capitalizaciones</t>
  </si>
  <si>
    <t>Mobiliarios y equipos, Neto</t>
  </si>
  <si>
    <t>Total activos no corrientes</t>
  </si>
  <si>
    <t>TOTAL ACTIVOS</t>
  </si>
  <si>
    <t>PASIVOS</t>
  </si>
  <si>
    <t xml:space="preserve">Cuentas por pagar proveedores                     </t>
  </si>
  <si>
    <t xml:space="preserve">Cuentas por pagar contratistas                           </t>
  </si>
  <si>
    <t>Gastos de personal por pagar</t>
  </si>
  <si>
    <t>Deducciones y retenciones por pagar</t>
  </si>
  <si>
    <t xml:space="preserve">Otras cuentas por pagar                   </t>
  </si>
  <si>
    <t>Total pasivos corrientes</t>
  </si>
  <si>
    <t>TOTAL PASIVOS</t>
  </si>
  <si>
    <t>PATRIMONIO</t>
  </si>
  <si>
    <t xml:space="preserve">Patrimonio Institucional </t>
  </si>
  <si>
    <t>Resultado del ejercicio anterior</t>
  </si>
  <si>
    <t>Resultado del ejercicio corriente</t>
  </si>
  <si>
    <t>TOTAL PATRIMONIO</t>
  </si>
  <si>
    <t>TOTAL PASIVOS Y PATRIMONIO</t>
  </si>
  <si>
    <t>Carlos Suberví</t>
  </si>
  <si>
    <t>Marleny Medrano</t>
  </si>
  <si>
    <t>Encargado División de Contabilidad</t>
  </si>
  <si>
    <t>Directora Administrativa Financiera</t>
  </si>
  <si>
    <t>José E. Florentino</t>
  </si>
  <si>
    <t>Presidente</t>
  </si>
  <si>
    <t xml:space="preserve">ESTADO DE RESULTADOS </t>
  </si>
  <si>
    <t>NOTAS</t>
  </si>
  <si>
    <t>Acumulado al Mes Actual</t>
  </si>
  <si>
    <t>Acumulado al Mes Anterior</t>
  </si>
  <si>
    <t>Ingresos:</t>
  </si>
  <si>
    <t xml:space="preserve">Participación en las Empresas Reformadas     </t>
  </si>
  <si>
    <t xml:space="preserve">Intereses ganados                              </t>
  </si>
  <si>
    <t xml:space="preserve">Otros ingresos                                </t>
  </si>
  <si>
    <t>Total ingresos</t>
  </si>
  <si>
    <t>Gastos de operaciones:</t>
  </si>
  <si>
    <t xml:space="preserve">Remuneraciones                              </t>
  </si>
  <si>
    <t xml:space="preserve">Servicios no personales             </t>
  </si>
  <si>
    <t xml:space="preserve">Materiales y suministros             </t>
  </si>
  <si>
    <t xml:space="preserve">Transferencias y donaciones    </t>
  </si>
  <si>
    <t>Total gastos de operaciones</t>
  </si>
  <si>
    <t>Resultado en operaciones</t>
  </si>
  <si>
    <t>Otros ingresos (gastos) no operacionales:</t>
  </si>
  <si>
    <t>Ganancia en operaciones cambiarias</t>
  </si>
  <si>
    <t>(Pérdida) en operaciones cambiarias</t>
  </si>
  <si>
    <t>Total otros ingresos (gastos) no operacionales:</t>
  </si>
  <si>
    <t>RESULTADO NETO</t>
  </si>
  <si>
    <t xml:space="preserve"> Carlos Suberví</t>
  </si>
  <si>
    <t xml:space="preserve">ANEXOS DE ESTADO DE SITUACIÓN </t>
  </si>
  <si>
    <t>VALORES EXPRESADOS EN RD$</t>
  </si>
  <si>
    <t>EFECTIVO EN CAJA Y BANCO:</t>
  </si>
  <si>
    <t>CAJA GENERAL</t>
  </si>
  <si>
    <t>FONDO DE CAJA CHICA</t>
  </si>
  <si>
    <t>BANCO DE RESERVAS (CTA. OPERATIVA)</t>
  </si>
  <si>
    <t>BANCO DE RESERVAS (CTA. NÓMINA)</t>
  </si>
  <si>
    <t>CTA AHORRO DÓLARES BCO DE RESERVAS A LA PAR</t>
  </si>
  <si>
    <t>CTA AHORRO DÓLARES BCO DE RESERVAS PRIMA</t>
  </si>
  <si>
    <t>-----------------------------------------------------------------------------------------------------------------------</t>
  </si>
  <si>
    <t>TOTAL EFECTIVO EN CAJA Y BANCO</t>
  </si>
  <si>
    <t xml:space="preserve">    </t>
  </si>
  <si>
    <t>INVERSIONES A CORTO PLAZO:</t>
  </si>
  <si>
    <t>CERTIFICADOS FINANCIEROS EN BANCO DE RESERVAS</t>
  </si>
  <si>
    <t>CERTIFICADOS FINANCIEROS EN BANCO DE RESERVAS DÓLARES A LA PAR</t>
  </si>
  <si>
    <t>CERTIFICADOS FINANCIEROS EN BANCO DE RESERVAS DÓLARES PRIMA</t>
  </si>
  <si>
    <t>TOTAL INVERSIONES A CORTO PLAZO</t>
  </si>
  <si>
    <t>CUENTAS POR COBRAR:</t>
  </si>
  <si>
    <t>AVANCES CONTRATOS DE CONSTRUCCIÓN</t>
  </si>
  <si>
    <t>ANTICIPOS EN COMPRAS</t>
  </si>
  <si>
    <t>CUENTAS POR COBRAR EMPLEADOS</t>
  </si>
  <si>
    <t>CUENTAS POR COBRAR MANTENIMIENTO EDIFICIO</t>
  </si>
  <si>
    <t>TOTAL CUENTAS POR COBRAR</t>
  </si>
  <si>
    <t>INVENTARIO:</t>
  </si>
  <si>
    <t>EXISTENCIAS ALMACÉN 1</t>
  </si>
  <si>
    <t>EXISTENCIAS ALMACÉN 2</t>
  </si>
  <si>
    <t>TOTAL INVENTARIO</t>
  </si>
  <si>
    <t>GASTOS PAGADOS POR ANTICIPADO:</t>
  </si>
  <si>
    <t>SEGUROS DE BIENES</t>
  </si>
  <si>
    <t>LICENCIAS</t>
  </si>
  <si>
    <t>TOTAL GASTOS PAGADOS POR ANTICIPADO</t>
  </si>
  <si>
    <t>INVERSIONES EN ACCIONES:</t>
  </si>
  <si>
    <t>PARTICIPACIÓN EN LA TABACALERA, S. A.</t>
  </si>
  <si>
    <t>BENEFICIOS (PÉRDIDAS) ACUMULADAS</t>
  </si>
  <si>
    <t>RESERVA LEGAL</t>
  </si>
  <si>
    <t>PARTICIPACIÓN EN LA TABACALERA, S. A., NETO</t>
  </si>
  <si>
    <t>PARTICIPACIÓN EN EGEITABO</t>
  </si>
  <si>
    <t>PARTICIPACIÓN EN EGEITABO, NETO</t>
  </si>
  <si>
    <t>PARTICIPACIÓN EN MOLINOS DEL OZAMA</t>
  </si>
  <si>
    <t>PARTICIPACIÓN EN MOLINOS DEL OZAMA, NETO</t>
  </si>
  <si>
    <t>PARTICIPACIÓN EN EGEHAINA</t>
  </si>
  <si>
    <t>PARTICIPACIÓN EN EGEHAINA, NETO</t>
  </si>
  <si>
    <t>PARTICIPACIÓN EN EDENORTE</t>
  </si>
  <si>
    <t>PARTICIPACIÓN EN EDENORTE, NETO</t>
  </si>
  <si>
    <t>PARTICIPACIÓN EN EDESUR</t>
  </si>
  <si>
    <t>PARTICIPACIÓN EN EDESUR, NETO</t>
  </si>
  <si>
    <t>PARTICIPACIÓN EN EDEESTE</t>
  </si>
  <si>
    <t>PARTICIPACIÓN EN EDEESTE, NETO</t>
  </si>
  <si>
    <t>PARTICIPACIÓN EN EMPRESA DE GENERACIÓN ELÉCTRICA PUNTA CATALINA</t>
  </si>
  <si>
    <t>PARTICIPACIÓN EN PUNTA CATALINA, NETO</t>
  </si>
  <si>
    <t>PARTICIPACIÓN EN OFICINA METROPOLITANA SERVICIOS DE AUTOBUSES (OMSA)</t>
  </si>
  <si>
    <t>PARTICIPACIÓN EN OMSA, NETO</t>
  </si>
  <si>
    <t>TOTAL INVERSIONES EN ACCIONES</t>
  </si>
  <si>
    <t>AVANCES A FUTURAS CAPITALIZACIONES:</t>
  </si>
  <si>
    <t>LA TABACALERA, S. A.</t>
  </si>
  <si>
    <t>EDENORTE</t>
  </si>
  <si>
    <t>EDEESTE</t>
  </si>
  <si>
    <t>TOTAL AVANCES A FUTURAS CAPITALIZACIONES</t>
  </si>
  <si>
    <t>MOBILIARIOS Y EQUIPOS, NETO</t>
  </si>
  <si>
    <t>MOBILIARIOS Y EQUIPOS DE OFICINA</t>
  </si>
  <si>
    <t>DEPRECIACIÓN ACUMULADA</t>
  </si>
  <si>
    <t>ARMAS DE FUEGO</t>
  </si>
  <si>
    <t>EQUIPOS DE TRANSPORTE</t>
  </si>
  <si>
    <t>SOFTWARE</t>
  </si>
  <si>
    <t>AMORTIZACIÓN ACUMULADA</t>
  </si>
  <si>
    <t>TOTAL MOBILIARIOS Y EQUIPOS, NETO</t>
  </si>
  <si>
    <t>CUENTAS POR PAGAR:</t>
  </si>
  <si>
    <t>CUENTAS POR PAGAR PROVEEDORES</t>
  </si>
  <si>
    <t>SERVICIOS GENERALES POR PAGAR</t>
  </si>
  <si>
    <t>CAJA CHICA POR PAGAR</t>
  </si>
  <si>
    <t>CUENTAS POR PAGAR EMPLEADOS</t>
  </si>
  <si>
    <t>CUENTAS POR PAGAR RETENCIONES</t>
  </si>
  <si>
    <t>CUENTAS POR PAGAR COMBUSTIBLE</t>
  </si>
  <si>
    <t xml:space="preserve">TOTAL CUENTAS POR PAGAR PROVEEDORES </t>
  </si>
  <si>
    <t>CUENTAS POR PAGAR CONTRATISTAS Y SERVICIOS Y HONORARIOS:</t>
  </si>
  <si>
    <t>CUENTAS POR PAGAR CONSTRUCCIONES DE INFRAESTRUCTURA</t>
  </si>
  <si>
    <t>CUENTAS POR PAGAR SERVICIOS Y HONORARIOS</t>
  </si>
  <si>
    <t>TOTAL CUENTAS POR PAGAR CONTRATISTAS Y SERVICIOS Y HONORARIOS</t>
  </si>
  <si>
    <t>GASTOS DE PERSONAL POR PAGAR:</t>
  </si>
  <si>
    <t>SALARIOS POR PAGAR</t>
  </si>
  <si>
    <t>GRATIFICACIONES Y BONIFICACIONES POR PAGAR</t>
  </si>
  <si>
    <t>CONTRIBUCIÓN A LA SEGURIDAD SOCIAL POR PAGAR</t>
  </si>
  <si>
    <t>VACACIONES POR PAGAR</t>
  </si>
  <si>
    <t>REGALÍA PASCUAL POR PAGAR</t>
  </si>
  <si>
    <t>TOTAL GASTOS DE PERSONAL POR PAGAR</t>
  </si>
  <si>
    <t>DEDUCCIONES Y RETENCIONES POR PAGAR:</t>
  </si>
  <si>
    <t>RETENCIÓN IMPUESTO S/RENTA PROVEEDORES</t>
  </si>
  <si>
    <t>RETENCIÓN IMPUESTO S/RENTA EMPLEADOS</t>
  </si>
  <si>
    <t>RETENCIÓN ITBIS</t>
  </si>
  <si>
    <t>RETENCIÓN CODIA</t>
  </si>
  <si>
    <t>RETENCIÓN FOPETCONS</t>
  </si>
  <si>
    <t>TOTAL DEDUCCIONES Y RETENCIONES POR PAGAR</t>
  </si>
  <si>
    <t>OTRAS CUENTAS POR PAGAR:</t>
  </si>
  <si>
    <t>TOTAL OTRAS CUENTAS POR PAGAR</t>
  </si>
  <si>
    <t>ANEXOS ESTADO DE RESULTADOS</t>
  </si>
  <si>
    <t>Acumulado Mes Actual</t>
  </si>
  <si>
    <t>Acumulado Mes Anterior</t>
  </si>
  <si>
    <t>INGRESOS POR PARTICIPACIÓN EN EMPRESAS REFORMADAS:</t>
  </si>
  <si>
    <t>INGRESO POR PARTICIPACIÓN EGEITABO</t>
  </si>
  <si>
    <t>INGRESO POR PARTICIPACIÓN MOLINOS DEL OZAMA</t>
  </si>
  <si>
    <t>INGRESO POR PARTICIPACIÓN EGEHAINA</t>
  </si>
  <si>
    <t>INGRESO POR PARTICIPACIÓN EMPRESA PUNTA CATALINA</t>
  </si>
  <si>
    <t>---------------------------------------------------------------------------------------------------------------------</t>
  </si>
  <si>
    <t>TOTAL INGRESOS POR PARTICIPACIÓN EN EMPRESAS REFORMADAS</t>
  </si>
  <si>
    <t>INTERESES GANADOS:</t>
  </si>
  <si>
    <t>BANCO DE RESERVAS</t>
  </si>
  <si>
    <t>TOTAL INTERESES GANADOS</t>
  </si>
  <si>
    <t>OTROS INGRESOS:</t>
  </si>
  <si>
    <t>OTROS INGRESOS</t>
  </si>
  <si>
    <t>TOTAL OTROS INGRESOS</t>
  </si>
  <si>
    <t>REMUNERACIONES:</t>
  </si>
  <si>
    <t>SUELDOS PARA CARGOS FIJOS</t>
  </si>
  <si>
    <t>SUPLENCIAS</t>
  </si>
  <si>
    <t>COMPENSACIÓN POR GASTOS DE ALIMENTOS</t>
  </si>
  <si>
    <t>COMPENSACIÓN POR HORAS EXTRAS</t>
  </si>
  <si>
    <t>PRIMAS DE TRANSPORTE</t>
  </si>
  <si>
    <t>COMPENSACIÓN POR SERVICIOS DE SEGURIDAD</t>
  </si>
  <si>
    <t>COMPENSACIÓN AL CONSEJO DE DIRECTORES</t>
  </si>
  <si>
    <t>FESTIVIDADES</t>
  </si>
  <si>
    <t>HONORARIOS PROFESIONALES Y TÉCNICOS</t>
  </si>
  <si>
    <t>DIETAS EN EL PAÍS</t>
  </si>
  <si>
    <t>GASTOS DE REPRESENTACIÓN</t>
  </si>
  <si>
    <t>SUELDOS NAVIDEÑOS</t>
  </si>
  <si>
    <t>BONIFICACIONES</t>
  </si>
  <si>
    <t>PRESTACIONES LABORALES</t>
  </si>
  <si>
    <t>PAGOS DE VACACIONES</t>
  </si>
  <si>
    <t>CONTRIBUCIÓN A EMPLEADOS POR GASTOS FÚNEBRES</t>
  </si>
  <si>
    <t>INCENTIVO POR VACACIONES</t>
  </si>
  <si>
    <t>CONTRIBUCIÓN SEGURIDAD SOCIAL Y RIESGO LABORAL</t>
  </si>
  <si>
    <t>TOTAL REMUNERACIONES</t>
  </si>
  <si>
    <t>SERVICIOS NO PERSONALES:</t>
  </si>
  <si>
    <t>TELÉFONO LOCAL</t>
  </si>
  <si>
    <t>INTERNET Y TV POR CABLE</t>
  </si>
  <si>
    <t>ELECTRICIDAD</t>
  </si>
  <si>
    <t>AGUA</t>
  </si>
  <si>
    <t>LIMPIEZA E HIGIENE</t>
  </si>
  <si>
    <t>RESIDUOS SÓLIDOS</t>
  </si>
  <si>
    <t>PUBLICIDAD Y PROPAGANDA</t>
  </si>
  <si>
    <t>IMPRESIÓN Y ENCUADERNACIÓN</t>
  </si>
  <si>
    <t>VIÁTICOS DENTRO DEL PAÍS</t>
  </si>
  <si>
    <t>VIÁTICOS FUERA DEL PAÍS</t>
  </si>
  <si>
    <t>VIÁTICOS VIAJES A LA TABACALERA, S. A.</t>
  </si>
  <si>
    <t>PASAJES</t>
  </si>
  <si>
    <t>PEAJES</t>
  </si>
  <si>
    <t>ALQUILER MAQUINARIAS Y EQUIPOS DE OFICINAS</t>
  </si>
  <si>
    <t>OTROS ALQUILERES</t>
  </si>
  <si>
    <t>SEGUROS DE BIENES MUEBLES</t>
  </si>
  <si>
    <t>SEGUROS DE PERSONAS</t>
  </si>
  <si>
    <t>OBRAS MENORES</t>
  </si>
  <si>
    <t>MANTENIMIENTO Y REPARACIÓN MOBILIARIOS Y EQUIPOS</t>
  </si>
  <si>
    <t>MANTENIMIENTO EQUIPOS DE TRANSPORTE, TRACCIÓN Y</t>
  </si>
  <si>
    <t>MEJORAS Y EMBELLECIMIENTO DE INSTALACIONES</t>
  </si>
  <si>
    <t>MANTENIMIENTO DEL SISTEMA ELÉCTRICO</t>
  </si>
  <si>
    <t>GASTOS JUDICIALES</t>
  </si>
  <si>
    <t>COMISIONES Y GASTOS BANCARIOS</t>
  </si>
  <si>
    <t>AUDITORIA Y ESTUDIOS FINANCIEROS</t>
  </si>
  <si>
    <t>SERVICIOS FUNERARIOS Y GASTOS CONEXOS</t>
  </si>
  <si>
    <t>SERVICIOS ESPECIALES</t>
  </si>
  <si>
    <t>SERVICIOS TÉCNICOS Y PROFESIONALES</t>
  </si>
  <si>
    <t>IMPUESTOS, DERECHOS Y TASAS</t>
  </si>
  <si>
    <t>SERVICIOS DE CAPACITACIÓN</t>
  </si>
  <si>
    <t>SERVICIOS DE LAVANDERIA</t>
  </si>
  <si>
    <t>MEMBRESIA</t>
  </si>
  <si>
    <t>TOTAL SERVICIOS NO PERSONALES</t>
  </si>
  <si>
    <t>MATERIALES Y SUMINISTROS:</t>
  </si>
  <si>
    <t>ALIMENTOS Y BEBIDAS PARA PERSONAS</t>
  </si>
  <si>
    <t>ACABADOS TEXTILES</t>
  </si>
  <si>
    <t>PRENDAS DE VESTIR</t>
  </si>
  <si>
    <t>PRODUCTOS DE PAPEL Y CARTÓN</t>
  </si>
  <si>
    <t>LIBROS, REVISTAS Y PERIÓDICOS</t>
  </si>
  <si>
    <t>COMBUSTIBLES Y LUBRICANTES</t>
  </si>
  <si>
    <t>PRODUCTOS FARMACÉUTICOS Y CONEXOS</t>
  </si>
  <si>
    <t>LLANTAS Y TUBOS</t>
  </si>
  <si>
    <t>ARTÍCULOS DE PLÁSTICO</t>
  </si>
  <si>
    <t>MATERIALES DE LIMPIEZA</t>
  </si>
  <si>
    <t>ÚTILES DE ESCRITORIOS, OFICINAS Y ENSEÑANZA</t>
  </si>
  <si>
    <t>ÚTILES MÉDICOS Y QUIRÚRGICOS</t>
  </si>
  <si>
    <t>ÚTILES DE COCINA Y COMEDOR</t>
  </si>
  <si>
    <t>PRODUCTOS ELÉCTRICOS Y AFINES</t>
  </si>
  <si>
    <t>MATERIALES DE INFORMATICA</t>
  </si>
  <si>
    <t>ÚTILES DIVERSOS</t>
  </si>
  <si>
    <t>DEPRECIACIÓN MOBILIARIOS Y EQUIPOS DE OFICINA</t>
  </si>
  <si>
    <t>DEPRECIACIÓN EQUIPOS DE TRANSPORTE</t>
  </si>
  <si>
    <t>AMORTIZACIÓN BIENES INTANGIBLES</t>
  </si>
  <si>
    <t>DEPRECIACIÓN ARMAS DE FUEGO</t>
  </si>
  <si>
    <t>TOTAL MATERIALES Y SUMINISTROS</t>
  </si>
  <si>
    <t>TRANSFERENCIAS Y DONACIONES:</t>
  </si>
  <si>
    <t>AYUDAS Y DONACIONES A PERSONAS</t>
  </si>
  <si>
    <t>BECAS Y VIJES DE ESTUDIO</t>
  </si>
  <si>
    <t>TRANSFERENCIA A OTRAS INSTITUCIONES PUBLICAS</t>
  </si>
  <si>
    <t>TRANSFERENCIA A INSTITUCIONES SIN FINES DE LUCRO</t>
  </si>
  <si>
    <t>TRANSFERENCIA A CORRIENSTES A EMPRESAS PRIVADAS</t>
  </si>
  <si>
    <t>TRANSFERENCIA A CORRIENSTES A LA SEGURIDAD SOCIAL</t>
  </si>
  <si>
    <t>CONTRATISTAS DE OBRAS</t>
  </si>
  <si>
    <t>VIÁTICOS Y DIETAS PARA SUPERVISAR OBRAS</t>
  </si>
  <si>
    <t>COMPRA DE EQUIPOS PARA PROYECTOS</t>
  </si>
  <si>
    <t>OTROS GASTOS DE PROYECTOS</t>
  </si>
  <si>
    <t>TRANSFERENCIA DE CAPITAL A INSTITUCIONES SIN FINES DE LUCRO</t>
  </si>
  <si>
    <t>TRANSFERENCIAS A OTRAS INSTITUCIONES PÚBLICAS</t>
  </si>
  <si>
    <t>TOTAL TRANSFERENCIAS Y DONACIONES</t>
  </si>
  <si>
    <t>OTROS INGRESOS (GASTOS) NO OPERACIONALES:</t>
  </si>
  <si>
    <t>GANANCIA EN OPERACIONES CAMBIARIAS</t>
  </si>
  <si>
    <t>(PÉRDIDA) EN OPERACIONES CAMBIARIAS</t>
  </si>
  <si>
    <t>(PÉRDIDA) POR DETERIORO EN ACTIVOS</t>
  </si>
  <si>
    <t>TOTAL OTROS INGRESOS (GASTOS) NO OPERACIONALES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</si>
</sst>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mmmm\ \-\ yyyy"/>
    <numFmt numFmtId="166" formatCode="_(* #,##0.000000_);_(* \(#,##0.000000\);_(* &quot;-&quot;??_);_(@_)"/>
    <numFmt numFmtId="167" formatCode="0.0000000000"/>
    <numFmt numFmtId="168" formatCode="_(* #,##0_);_(* \(#,##0\);_(* &quot;-&quot;??_);_(@_)"/>
    <numFmt numFmtId="169" formatCode="0.000000000"/>
    <numFmt numFmtId="170" formatCode="_(* #,##0.000000000_);_(* \(#,##0.000000000\);_(* &quot;-&quot;??_);_(@_)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Museo Sans 100"/>
      <family val="3"/>
    </font>
    <font>
      <sz val="12"/>
      <color rgb="FFFF0000"/>
      <name val="Museo Sans 100"/>
      <family val="3"/>
    </font>
    <font>
      <b/>
      <sz val="14"/>
      <name val="Museo Sans 100"/>
      <family val="3"/>
    </font>
    <font>
      <sz val="14"/>
      <name val="Museo Sans 100"/>
      <family val="3"/>
    </font>
    <font>
      <sz val="14"/>
      <color rgb="FFFF0000"/>
      <name val="Museo Sans 100"/>
      <family val="3"/>
    </font>
    <font>
      <b/>
      <sz val="14"/>
      <color theme="4" tint="-0.249977111117893"/>
      <name val="Museo Sans 100"/>
      <family val="3"/>
    </font>
    <font>
      <b/>
      <sz val="12"/>
      <name val="Museo Sans 100"/>
      <family val="3"/>
    </font>
    <font>
      <u/>
      <sz val="12"/>
      <name val="Museo Sans 100"/>
      <family val="3"/>
    </font>
    <font>
      <sz val="8"/>
      <name val="Museo Sans 100"/>
      <family val="3"/>
    </font>
    <font>
      <sz val="12"/>
      <color theme="2" tint="-0.499984740745262"/>
      <name val="Museo Sans 100"/>
      <family val="3"/>
    </font>
    <font>
      <sz val="12"/>
      <color theme="1"/>
      <name val="Museo Sans 100"/>
      <family val="3"/>
    </font>
    <font>
      <sz val="12"/>
      <color theme="1"/>
      <name val="Aptos Narrow"/>
      <family val="2"/>
      <scheme val="minor"/>
    </font>
    <font>
      <b/>
      <sz val="8"/>
      <name val="Museo Sans 100"/>
      <family val="3"/>
    </font>
    <font>
      <b/>
      <sz val="12"/>
      <color theme="1"/>
      <name val="Museo Sans 100"/>
      <family val="3"/>
    </font>
    <font>
      <sz val="13"/>
      <color theme="1"/>
      <name val="Aptos Narrow"/>
      <family val="2"/>
      <scheme val="minor"/>
    </font>
    <font>
      <b/>
      <i/>
      <sz val="12"/>
      <name val="Museo Sans 100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5" fillId="0" borderId="0" xfId="1" applyFont="1" applyFill="1"/>
    <xf numFmtId="0" fontId="6" fillId="0" borderId="0" xfId="0" applyFont="1"/>
    <xf numFmtId="0" fontId="5" fillId="0" borderId="0" xfId="0" applyFont="1"/>
    <xf numFmtId="14" fontId="5" fillId="0" borderId="0" xfId="0" applyNumberFormat="1" applyFont="1"/>
    <xf numFmtId="165" fontId="5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Alignment="1">
      <alignment horizontal="center"/>
    </xf>
    <xf numFmtId="164" fontId="5" fillId="0" borderId="0" xfId="1" applyFont="1"/>
    <xf numFmtId="0" fontId="5" fillId="0" borderId="0" xfId="0" applyFont="1" applyAlignment="1">
      <alignment vertical="center"/>
    </xf>
    <xf numFmtId="164" fontId="4" fillId="0" borderId="1" xfId="1" applyFont="1" applyBorder="1" applyAlignment="1">
      <alignment horizontal="center" vertical="center" wrapText="1"/>
    </xf>
    <xf numFmtId="164" fontId="5" fillId="0" borderId="0" xfId="1" applyFont="1" applyAlignment="1">
      <alignment vertical="center"/>
    </xf>
    <xf numFmtId="0" fontId="8" fillId="0" borderId="0" xfId="0" applyFont="1"/>
    <xf numFmtId="164" fontId="2" fillId="0" borderId="0" xfId="1" applyFont="1" applyAlignment="1"/>
    <xf numFmtId="0" fontId="9" fillId="0" borderId="0" xfId="0" applyFont="1"/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right"/>
    </xf>
    <xf numFmtId="43" fontId="6" fillId="0" borderId="0" xfId="0" applyNumberFormat="1" applyFont="1"/>
    <xf numFmtId="43" fontId="2" fillId="0" borderId="0" xfId="0" applyNumberFormat="1" applyFont="1"/>
    <xf numFmtId="43" fontId="2" fillId="0" borderId="0" xfId="3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2" xfId="1" applyFont="1" applyBorder="1" applyAlignment="1">
      <alignment horizontal="right"/>
    </xf>
    <xf numFmtId="164" fontId="2" fillId="0" borderId="0" xfId="1" applyFont="1" applyFill="1" applyAlignment="1"/>
    <xf numFmtId="43" fontId="1" fillId="0" borderId="0" xfId="4" applyFont="1" applyFill="1" applyAlignment="1">
      <alignment horizontal="right"/>
    </xf>
    <xf numFmtId="0" fontId="9" fillId="0" borderId="0" xfId="0" applyFont="1" applyAlignment="1">
      <alignment horizontal="center"/>
    </xf>
    <xf numFmtId="43" fontId="1" fillId="0" borderId="0" xfId="4" applyFont="1" applyAlignment="1">
      <alignment horizontal="right"/>
    </xf>
    <xf numFmtId="164" fontId="2" fillId="0" borderId="3" xfId="1" applyFont="1" applyBorder="1" applyAlignment="1">
      <alignment horizontal="right"/>
    </xf>
    <xf numFmtId="164" fontId="8" fillId="0" borderId="0" xfId="1" applyFont="1" applyAlignment="1">
      <alignment horizontal="right"/>
    </xf>
    <xf numFmtId="164" fontId="8" fillId="0" borderId="4" xfId="1" applyFont="1" applyBorder="1" applyAlignment="1">
      <alignment horizontal="right"/>
    </xf>
    <xf numFmtId="164" fontId="2" fillId="0" borderId="0" xfId="1" applyFont="1" applyAlignment="1">
      <alignment horizontal="center"/>
    </xf>
    <xf numFmtId="164" fontId="10" fillId="0" borderId="0" xfId="1" applyFont="1" applyAlignment="1">
      <alignment horizontal="right"/>
    </xf>
    <xf numFmtId="166" fontId="1" fillId="0" borderId="0" xfId="4" applyNumberFormat="1" applyFont="1" applyAlignment="1">
      <alignment horizontal="right"/>
    </xf>
    <xf numFmtId="43" fontId="1" fillId="0" borderId="0" xfId="5" applyFont="1" applyAlignment="1">
      <alignment horizontal="right"/>
    </xf>
    <xf numFmtId="166" fontId="2" fillId="0" borderId="0" xfId="1" applyNumberFormat="1" applyFont="1" applyAlignment="1">
      <alignment horizontal="right"/>
    </xf>
    <xf numFmtId="164" fontId="3" fillId="0" borderId="0" xfId="1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1" fillId="0" borderId="0" xfId="1" applyFont="1" applyAlignment="1">
      <alignment horizontal="right"/>
    </xf>
    <xf numFmtId="164" fontId="8" fillId="0" borderId="0" xfId="1" applyFont="1" applyAlignment="1">
      <alignment horizontal="center"/>
    </xf>
    <xf numFmtId="164" fontId="8" fillId="0" borderId="0" xfId="1" applyFont="1"/>
    <xf numFmtId="167" fontId="2" fillId="0" borderId="0" xfId="0" applyNumberFormat="1" applyFont="1"/>
    <xf numFmtId="168" fontId="2" fillId="0" borderId="0" xfId="1" applyNumberFormat="1" applyFont="1"/>
    <xf numFmtId="169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43" fontId="1" fillId="0" borderId="0" xfId="6" applyFont="1" applyAlignment="1">
      <alignment horizontal="right"/>
    </xf>
    <xf numFmtId="0" fontId="7" fillId="0" borderId="0" xfId="0" applyFont="1"/>
    <xf numFmtId="49" fontId="4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43" fontId="5" fillId="0" borderId="0" xfId="0" applyNumberFormat="1" applyFont="1"/>
    <xf numFmtId="164" fontId="5" fillId="0" borderId="0" xfId="1" applyFont="1" applyAlignment="1"/>
    <xf numFmtId="164" fontId="8" fillId="0" borderId="1" xfId="1" applyFont="1" applyBorder="1" applyAlignment="1">
      <alignment horizontal="center" vertical="center" wrapText="1"/>
    </xf>
    <xf numFmtId="164" fontId="2" fillId="0" borderId="3" xfId="1" applyFont="1" applyFill="1" applyBorder="1" applyAlignment="1"/>
    <xf numFmtId="164" fontId="2" fillId="0" borderId="3" xfId="1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164" fontId="8" fillId="0" borderId="4" xfId="1" applyFont="1" applyBorder="1" applyAlignment="1"/>
    <xf numFmtId="164" fontId="11" fillId="0" borderId="0" xfId="1" applyFont="1" applyAlignment="1"/>
    <xf numFmtId="170" fontId="1" fillId="0" borderId="0" xfId="1" applyNumberFormat="1" applyFont="1" applyAlignment="1">
      <alignment horizontal="right"/>
    </xf>
    <xf numFmtId="170" fontId="2" fillId="0" borderId="0" xfId="1" applyNumberFormat="1" applyFont="1" applyAlignment="1"/>
    <xf numFmtId="170" fontId="11" fillId="0" borderId="0" xfId="1" applyNumberFormat="1" applyFont="1" applyAlignment="1"/>
    <xf numFmtId="0" fontId="2" fillId="0" borderId="0" xfId="0" applyFont="1" applyAlignment="1" applyProtection="1">
      <alignment vertical="top"/>
      <protection locked="0"/>
    </xf>
    <xf numFmtId="164" fontId="8" fillId="0" borderId="0" xfId="1" applyFont="1" applyAlignment="1">
      <alignment horizontal="center" vertical="top"/>
    </xf>
    <xf numFmtId="164" fontId="8" fillId="0" borderId="0" xfId="1" applyFont="1" applyAlignment="1">
      <alignment vertical="top"/>
    </xf>
    <xf numFmtId="164" fontId="2" fillId="0" borderId="0" xfId="1" applyFont="1" applyAlignment="1">
      <alignment horizontal="center" vertical="top"/>
    </xf>
    <xf numFmtId="0" fontId="12" fillId="0" borderId="0" xfId="7" applyFont="1"/>
    <xf numFmtId="0" fontId="12" fillId="0" borderId="0" xfId="7" applyFont="1" applyAlignment="1">
      <alignment horizontal="center"/>
    </xf>
    <xf numFmtId="164" fontId="12" fillId="0" borderId="0" xfId="1" applyFont="1" applyFill="1"/>
    <xf numFmtId="164" fontId="8" fillId="0" borderId="1" xfId="1" applyFont="1" applyFill="1" applyBorder="1" applyAlignment="1">
      <alignment horizontal="center" vertical="center" wrapText="1"/>
    </xf>
    <xf numFmtId="164" fontId="2" fillId="0" borderId="0" xfId="1" applyFont="1" applyFill="1"/>
    <xf numFmtId="0" fontId="2" fillId="0" borderId="0" xfId="0" quotePrefix="1" applyFont="1" applyAlignment="1">
      <alignment horizontal="left"/>
    </xf>
    <xf numFmtId="43" fontId="13" fillId="0" borderId="0" xfId="8" applyFont="1" applyAlignment="1">
      <alignment horizontal="right"/>
    </xf>
    <xf numFmtId="164" fontId="10" fillId="0" borderId="0" xfId="1" applyFont="1" applyFill="1" applyAlignment="1">
      <alignment horizontal="center"/>
    </xf>
    <xf numFmtId="164" fontId="14" fillId="0" borderId="0" xfId="1" applyFont="1" applyFill="1" applyAlignment="1">
      <alignment horizontal="center"/>
    </xf>
    <xf numFmtId="10" fontId="8" fillId="0" borderId="0" xfId="2" applyNumberFormat="1" applyFont="1" applyFill="1" applyAlignment="1">
      <alignment horizontal="center"/>
    </xf>
    <xf numFmtId="164" fontId="2" fillId="0" borderId="3" xfId="1" applyFont="1" applyFill="1" applyBorder="1"/>
    <xf numFmtId="0" fontId="8" fillId="0" borderId="0" xfId="0" applyFont="1" applyAlignment="1">
      <alignment horizontal="left" indent="3"/>
    </xf>
    <xf numFmtId="164" fontId="8" fillId="0" borderId="0" xfId="1" applyFont="1" applyFill="1"/>
    <xf numFmtId="43" fontId="2" fillId="0" borderId="0" xfId="0" applyNumberFormat="1" applyFont="1" applyAlignment="1">
      <alignment horizontal="center"/>
    </xf>
    <xf numFmtId="43" fontId="12" fillId="0" borderId="0" xfId="9" applyFont="1" applyFill="1"/>
    <xf numFmtId="4" fontId="1" fillId="0" borderId="0" xfId="10" applyNumberFormat="1"/>
    <xf numFmtId="0" fontId="2" fillId="0" borderId="0" xfId="0" applyFont="1" applyAlignment="1">
      <alignment horizontal="left" wrapText="1"/>
    </xf>
    <xf numFmtId="164" fontId="8" fillId="0" borderId="0" xfId="1" applyFont="1" applyFill="1" applyBorder="1"/>
    <xf numFmtId="164" fontId="2" fillId="0" borderId="0" xfId="1" applyFont="1" applyFill="1" applyBorder="1"/>
    <xf numFmtId="4" fontId="1" fillId="0" borderId="0" xfId="11" applyNumberFormat="1"/>
    <xf numFmtId="164" fontId="2" fillId="0" borderId="0" xfId="1" applyFont="1" applyFill="1" applyAlignment="1">
      <alignment horizontal="center"/>
    </xf>
    <xf numFmtId="39" fontId="2" fillId="0" borderId="0" xfId="1" applyNumberFormat="1" applyFont="1" applyFill="1" applyAlignment="1">
      <alignment horizontal="right"/>
    </xf>
    <xf numFmtId="39" fontId="2" fillId="0" borderId="0" xfId="1" applyNumberFormat="1" applyFont="1" applyFill="1"/>
    <xf numFmtId="39" fontId="2" fillId="0" borderId="0" xfId="1" applyNumberFormat="1" applyFont="1"/>
    <xf numFmtId="0" fontId="2" fillId="0" borderId="0" xfId="0" applyFont="1" applyAlignment="1">
      <alignment wrapText="1"/>
    </xf>
    <xf numFmtId="43" fontId="2" fillId="0" borderId="0" xfId="9" applyFont="1" applyFill="1"/>
    <xf numFmtId="43" fontId="2" fillId="0" borderId="0" xfId="9" applyFont="1"/>
    <xf numFmtId="43" fontId="12" fillId="0" borderId="0" xfId="9" applyFont="1"/>
    <xf numFmtId="0" fontId="4" fillId="0" borderId="0" xfId="0" applyFont="1"/>
    <xf numFmtId="0" fontId="5" fillId="0" borderId="0" xfId="0" applyFont="1" applyAlignment="1">
      <alignment horizontal="center"/>
    </xf>
    <xf numFmtId="164" fontId="4" fillId="0" borderId="1" xfId="1" applyFont="1" applyFill="1" applyBorder="1" applyAlignment="1">
      <alignment horizontal="center" vertical="center" wrapText="1"/>
    </xf>
    <xf numFmtId="0" fontId="15" fillId="0" borderId="0" xfId="7" applyFont="1" applyAlignment="1">
      <alignment horizontal="center"/>
    </xf>
    <xf numFmtId="0" fontId="8" fillId="0" borderId="0" xfId="0" applyFont="1" applyAlignment="1">
      <alignment vertical="center"/>
    </xf>
    <xf numFmtId="0" fontId="15" fillId="0" borderId="0" xfId="7" applyFont="1" applyAlignment="1">
      <alignment horizontal="center" vertical="center"/>
    </xf>
    <xf numFmtId="164" fontId="2" fillId="0" borderId="0" xfId="1" applyFont="1" applyFill="1" applyAlignment="1">
      <alignment vertical="center"/>
    </xf>
    <xf numFmtId="164" fontId="12" fillId="0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64" fontId="8" fillId="0" borderId="0" xfId="1" applyFont="1" applyFill="1" applyAlignment="1">
      <alignment vertical="center"/>
    </xf>
    <xf numFmtId="164" fontId="15" fillId="0" borderId="0" xfId="1" applyFont="1" applyFill="1" applyAlignment="1">
      <alignment vertical="center"/>
    </xf>
    <xf numFmtId="164" fontId="1" fillId="0" borderId="0" xfId="1" applyFont="1" applyFill="1"/>
    <xf numFmtId="43" fontId="15" fillId="0" borderId="0" xfId="7" applyNumberFormat="1" applyFont="1" applyAlignment="1">
      <alignment horizontal="center"/>
    </xf>
    <xf numFmtId="43" fontId="16" fillId="0" borderId="0" xfId="12" applyFont="1" applyFill="1" applyBorder="1"/>
    <xf numFmtId="164" fontId="3" fillId="0" borderId="0" xfId="1" applyFont="1" applyFill="1"/>
    <xf numFmtId="0" fontId="12" fillId="0" borderId="0" xfId="0" applyFont="1"/>
    <xf numFmtId="4" fontId="1" fillId="0" borderId="0" xfId="13" applyNumberFormat="1"/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164" fontId="8" fillId="0" borderId="0" xfId="1" applyFont="1" applyAlignment="1">
      <alignment horizont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8" fillId="0" borderId="0" xfId="1" applyFont="1" applyAlignment="1">
      <alignment horizontal="center" vertical="top"/>
    </xf>
    <xf numFmtId="164" fontId="2" fillId="0" borderId="0" xfId="1" applyFont="1" applyAlignment="1">
      <alignment horizontal="center" vertical="top"/>
    </xf>
  </cellXfs>
  <cellStyles count="14">
    <cellStyle name="Millares" xfId="1" builtinId="3"/>
    <cellStyle name="Millares 18" xfId="4" xr:uid="{A88A6207-55A7-4C2A-A28B-EDFEE5CB8F67}"/>
    <cellStyle name="Millares 19" xfId="8" xr:uid="{52C40E96-0761-4F68-A7CD-778BCBDD7860}"/>
    <cellStyle name="Millares 2 2" xfId="9" xr:uid="{A60EEFEE-39D9-4142-B6F1-7BCA6ED9F538}"/>
    <cellStyle name="Millares 2 2 5" xfId="12" xr:uid="{0BB3E429-33C6-42CF-86E7-6A7750838317}"/>
    <cellStyle name="Millares 21" xfId="5" xr:uid="{8EE4E506-11F3-4B72-93BF-233C66C3798F}"/>
    <cellStyle name="Millares 28" xfId="6" xr:uid="{45D025E2-846A-4C80-97D1-40F75B8EF879}"/>
    <cellStyle name="Millares 9" xfId="3" xr:uid="{FEB338BB-B76E-46B8-9C34-24C8E6EA25B8}"/>
    <cellStyle name="Normal" xfId="0" builtinId="0"/>
    <cellStyle name="Normal 2" xfId="7" xr:uid="{8AFECEF4-14F9-4B70-9456-D5506BEF716F}"/>
    <cellStyle name="Normal 35" xfId="13" xr:uid="{64238905-031A-43A8-A828-13D29A045908}"/>
    <cellStyle name="Normal 38" xfId="11" xr:uid="{CBA9A453-F417-45B9-AC3A-2DCAE26604ED}"/>
    <cellStyle name="Normal 56" xfId="10" xr:uid="{D47AE964-36C3-4E81-BB44-049B6CD1E820}"/>
    <cellStyle name="Porcentaje" xfId="2" builtinId="5"/>
  </cellStyles>
  <dxfs count="0"/>
  <tableStyles count="0" defaultTableStyle="TableStyleMedium2" defaultPivotStyle="PivotStyleLight16"/>
  <colors>
    <mruColors>
      <color rgb="FF7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2438400</xdr:colOff>
      <xdr:row>4</xdr:row>
      <xdr:rowOff>47625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3ED60E44-5305-42FC-B8CF-76491941E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971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685511</xdr:colOff>
      <xdr:row>54</xdr:row>
      <xdr:rowOff>108047</xdr:rowOff>
    </xdr:from>
    <xdr:to>
      <xdr:col>0</xdr:col>
      <xdr:colOff>2487068</xdr:colOff>
      <xdr:row>54</xdr:row>
      <xdr:rowOff>126337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F9387A4-C340-4231-B940-4CE1CC3EE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511" y="13100147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332991</xdr:colOff>
      <xdr:row>60</xdr:row>
      <xdr:rowOff>162791</xdr:rowOff>
    </xdr:from>
    <xdr:to>
      <xdr:col>2</xdr:col>
      <xdr:colOff>1391598</xdr:colOff>
      <xdr:row>60</xdr:row>
      <xdr:rowOff>181081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FC2CA60A-652D-4383-933D-0195A13AD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9616" y="14364566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672041</xdr:colOff>
      <xdr:row>54</xdr:row>
      <xdr:rowOff>122767</xdr:rowOff>
    </xdr:from>
    <xdr:to>
      <xdr:col>4</xdr:col>
      <xdr:colOff>410907</xdr:colOff>
      <xdr:row>54</xdr:row>
      <xdr:rowOff>141057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9FEE56E-10D7-4C97-AD09-D02EE3DD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0416" y="13114867"/>
          <a:ext cx="2091541" cy="18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2438400</xdr:colOff>
      <xdr:row>4</xdr:row>
      <xdr:rowOff>102658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74DD8B4F-4006-41B1-92A0-03F3CD80F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2828925" cy="674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42</xdr:row>
      <xdr:rowOff>148167</xdr:rowOff>
    </xdr:from>
    <xdr:to>
      <xdr:col>0</xdr:col>
      <xdr:colOff>2233357</xdr:colOff>
      <xdr:row>42</xdr:row>
      <xdr:rowOff>166457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5C4D33-0738-4D25-B904-ED2B883CD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0" y="10568517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719666</xdr:colOff>
      <xdr:row>42</xdr:row>
      <xdr:rowOff>158749</xdr:rowOff>
    </xdr:from>
    <xdr:to>
      <xdr:col>4</xdr:col>
      <xdr:colOff>806723</xdr:colOff>
      <xdr:row>42</xdr:row>
      <xdr:rowOff>177039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669D67-05CD-4EA4-9A7D-DD2D03AD5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5616" y="10579099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480484</xdr:colOff>
      <xdr:row>47</xdr:row>
      <xdr:rowOff>152399</xdr:rowOff>
    </xdr:from>
    <xdr:to>
      <xdr:col>2</xdr:col>
      <xdr:colOff>1510516</xdr:colOff>
      <xdr:row>47</xdr:row>
      <xdr:rowOff>170689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847E53C-C5EB-4C70-8645-6093F7E0D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584" y="11820524"/>
          <a:ext cx="2182557" cy="18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</xdr:colOff>
      <xdr:row>0</xdr:row>
      <xdr:rowOff>178593</xdr:rowOff>
    </xdr:from>
    <xdr:to>
      <xdr:col>1</xdr:col>
      <xdr:colOff>3579018</xdr:colOff>
      <xdr:row>4</xdr:row>
      <xdr:rowOff>131185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2EB581-B14D-4E13-9F45-3CA8D3389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" y="178593"/>
          <a:ext cx="3479006" cy="714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271464</xdr:colOff>
      <xdr:row>0</xdr:row>
      <xdr:rowOff>109539</xdr:rowOff>
    </xdr:from>
    <xdr:to>
      <xdr:col>1</xdr:col>
      <xdr:colOff>3109913</xdr:colOff>
      <xdr:row>3</xdr:row>
      <xdr:rowOff>146185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A6B994C3-B2CA-4314-A3DD-43D3D58AC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4" y="109539"/>
          <a:ext cx="3105149" cy="627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-my.sharepoint.com/personal/ccuevas_fonper_gov_do/Documents/Escritorio/EEFF%2002%20Estados%20Financieros%20FEBRERO_%2025.xlsx" TargetMode="External"/><Relationship Id="rId1" Type="http://schemas.openxmlformats.org/officeDocument/2006/relationships/externalLinkPath" Target="/personal/ccuevas_fonper_gov_do/Documents/Escritorio/EEFF%2002%20Estados%20Financieros%20FEBRERO_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Situación"/>
      <sheetName val="Estado de Resultados"/>
      <sheetName val="A-SITUACION ANEXOS"/>
      <sheetName val="NOTA 14-CAPITAL"/>
      <sheetName val="A-RESULTADOS ANEXOS"/>
      <sheetName val="Cédula Nota 1"/>
      <sheetName val="Cédula Nota 2 "/>
      <sheetName val="Nota 3 Resumen"/>
      <sheetName val="NOTA 3-C-CONST "/>
      <sheetName val="NOTA 3-ANTIC COMP Y OTRAS"/>
      <sheetName val="NOTA 3-Intereses"/>
      <sheetName val="Nota 3 CxC Emplead"/>
      <sheetName val="NOTA 3-C X C"/>
      <sheetName val="NOTA 4  INVENTARIO"/>
      <sheetName val="NOTA 5  GPA"/>
      <sheetName val="NOTA 5-SEG PAG X ANT"/>
      <sheetName val="NOTA 5 - LIC MS 365 AMORTIZ"/>
      <sheetName val="NOTA 5 LICENCIAS JIRA"/>
      <sheetName val="NOTA 5 LIC ANTIDESASTRES"/>
      <sheetName val="NOTA 5 Licencias Adobe"/>
      <sheetName val="NOTA 6-DIVIDENDOS"/>
      <sheetName val="NOTA 7-AVANCES A FUTURAS CAPIT"/>
      <sheetName val="Tabacalera"/>
      <sheetName val="NOTA 8-MOBILIARIO Y EQUIPOS, NE"/>
      <sheetName val="NOTA 9-CEDULAS CxP PROVEEDORES "/>
      <sheetName val="NOTA 10-CEDULAS CxP CONTRATISTA"/>
      <sheetName val="NOTA 11-GASTOS PERSONAL X PAGAR"/>
      <sheetName val="NOTA 11-BONIFICACION"/>
      <sheetName val="NOTA 11-VACACIONES"/>
      <sheetName val="NOTA 11-REGALIA"/>
      <sheetName val="NOTA 12-RETENCIONES X PAGAR"/>
      <sheetName val="NOTA 13-OTRAS CXP"/>
      <sheetName val="Hoja5"/>
    </sheetNames>
    <sheetDataSet>
      <sheetData sheetId="0">
        <row r="57">
          <cell r="A57" t="str">
            <v>Encargado División de Contabilidad</v>
          </cell>
        </row>
      </sheetData>
      <sheetData sheetId="1">
        <row r="36">
          <cell r="C36">
            <v>-230848093.63999999</v>
          </cell>
        </row>
      </sheetData>
      <sheetData sheetId="2">
        <row r="20">
          <cell r="D20">
            <v>480653996.116</v>
          </cell>
          <cell r="E20">
            <v>491357102.27999997</v>
          </cell>
        </row>
        <row r="28">
          <cell r="D28">
            <v>1709335520.4099998</v>
          </cell>
          <cell r="E28">
            <v>1694470638.4000001</v>
          </cell>
        </row>
        <row r="37">
          <cell r="D37">
            <v>11695190.869999999</v>
          </cell>
          <cell r="E37">
            <v>11830179.360000001</v>
          </cell>
        </row>
        <row r="44">
          <cell r="D44">
            <v>2524167.7800000003</v>
          </cell>
          <cell r="E44">
            <v>3445587.94</v>
          </cell>
        </row>
        <row r="51">
          <cell r="D51">
            <v>1634848.3033333332</v>
          </cell>
          <cell r="E51">
            <v>2052968.96</v>
          </cell>
        </row>
        <row r="103">
          <cell r="D103">
            <v>14669650504.350002</v>
          </cell>
          <cell r="E103">
            <v>14538136304.990002</v>
          </cell>
        </row>
        <row r="111">
          <cell r="D111">
            <v>1746656800</v>
          </cell>
          <cell r="E111">
            <v>1746656800</v>
          </cell>
        </row>
        <row r="124">
          <cell r="D124">
            <v>22869623.449999988</v>
          </cell>
          <cell r="E124">
            <v>22229746.970000003</v>
          </cell>
        </row>
        <row r="135">
          <cell r="D135">
            <v>3476994.3593319999</v>
          </cell>
          <cell r="E135">
            <v>2964084.2199999997</v>
          </cell>
        </row>
        <row r="142">
          <cell r="D142">
            <v>641368.51</v>
          </cell>
          <cell r="E142">
            <v>653990.1</v>
          </cell>
        </row>
        <row r="152">
          <cell r="D152">
            <v>16262165.290000001</v>
          </cell>
          <cell r="E152">
            <v>8563530.4000000004</v>
          </cell>
        </row>
        <row r="162">
          <cell r="D162">
            <v>1777956.1900000004</v>
          </cell>
          <cell r="E162">
            <v>1911841.26</v>
          </cell>
        </row>
        <row r="168">
          <cell r="D168">
            <v>141216442</v>
          </cell>
          <cell r="E168">
            <v>0</v>
          </cell>
        </row>
      </sheetData>
      <sheetData sheetId="3">
        <row r="27">
          <cell r="F27">
            <v>16374110889</v>
          </cell>
          <cell r="H27">
            <v>16239082100</v>
          </cell>
        </row>
      </sheetData>
      <sheetData sheetId="4">
        <row r="17">
          <cell r="E17">
            <v>0</v>
          </cell>
        </row>
        <row r="23">
          <cell r="D23">
            <v>24648795.710000001</v>
          </cell>
          <cell r="E23">
            <v>9783913.6899999995</v>
          </cell>
        </row>
        <row r="29">
          <cell r="D29">
            <v>458002.3</v>
          </cell>
          <cell r="E29">
            <v>230805.06</v>
          </cell>
        </row>
        <row r="52">
          <cell r="D52">
            <v>36567235.280000001</v>
          </cell>
          <cell r="E52">
            <v>17929742.550000001</v>
          </cell>
        </row>
        <row r="90">
          <cell r="D90">
            <v>73560248.829999998</v>
          </cell>
          <cell r="E90">
            <v>71019375.200000003</v>
          </cell>
        </row>
        <row r="115">
          <cell r="D115">
            <v>4527877.9500000011</v>
          </cell>
          <cell r="E115">
            <v>1775512.3499999999</v>
          </cell>
        </row>
        <row r="132">
          <cell r="D132">
            <v>143035752.91</v>
          </cell>
          <cell r="E132">
            <v>681935.88</v>
          </cell>
        </row>
        <row r="136">
          <cell r="D136">
            <v>26308.46</v>
          </cell>
          <cell r="E136">
            <v>12700.58</v>
          </cell>
        </row>
      </sheetData>
      <sheetData sheetId="5">
        <row r="9">
          <cell r="D9">
            <v>0</v>
          </cell>
        </row>
        <row r="10">
          <cell r="D10">
            <v>200000</v>
          </cell>
        </row>
        <row r="11">
          <cell r="D11">
            <v>479311251.07999998</v>
          </cell>
        </row>
        <row r="12">
          <cell r="D12">
            <v>46857.1</v>
          </cell>
        </row>
        <row r="13">
          <cell r="D13">
            <v>18143.84</v>
          </cell>
        </row>
        <row r="14">
          <cell r="D14">
            <v>1077744.0959999999</v>
          </cell>
        </row>
      </sheetData>
      <sheetData sheetId="6">
        <row r="13">
          <cell r="E13">
            <v>1709335520.4099998</v>
          </cell>
        </row>
      </sheetData>
      <sheetData sheetId="7">
        <row r="9">
          <cell r="C9">
            <v>7630080.8599999994</v>
          </cell>
        </row>
        <row r="10">
          <cell r="C10">
            <v>3755616.92</v>
          </cell>
        </row>
        <row r="12">
          <cell r="C12">
            <v>82795</v>
          </cell>
        </row>
        <row r="13">
          <cell r="C13">
            <v>226698.09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4">
          <cell r="C24">
            <v>1739472.24</v>
          </cell>
        </row>
        <row r="36">
          <cell r="C36">
            <v>784695.54</v>
          </cell>
        </row>
      </sheetData>
      <sheetData sheetId="14">
        <row r="9">
          <cell r="D9">
            <v>657764.97</v>
          </cell>
        </row>
        <row r="16">
          <cell r="D16">
            <v>977083.33333333337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4">
          <cell r="C14">
            <v>383156800</v>
          </cell>
        </row>
        <row r="15">
          <cell r="C15">
            <v>296750000</v>
          </cell>
        </row>
        <row r="16">
          <cell r="C16">
            <v>1066750000</v>
          </cell>
        </row>
      </sheetData>
      <sheetData sheetId="22" refreshError="1"/>
      <sheetData sheetId="23">
        <row r="17">
          <cell r="C17">
            <v>57967280.019999996</v>
          </cell>
          <cell r="D17">
            <v>1003826</v>
          </cell>
          <cell r="E17">
            <v>25682855.010000002</v>
          </cell>
          <cell r="I17">
            <v>5881555.6499999994</v>
          </cell>
        </row>
        <row r="24">
          <cell r="C24">
            <v>39900271.190000005</v>
          </cell>
          <cell r="D24">
            <v>501913.50000000006</v>
          </cell>
          <cell r="E24">
            <v>21382152.890000001</v>
          </cell>
          <cell r="I24">
            <v>5881555.6499999994</v>
          </cell>
        </row>
      </sheetData>
      <sheetData sheetId="24">
        <row r="9">
          <cell r="C9">
            <v>2538656.9900000002</v>
          </cell>
        </row>
        <row r="10">
          <cell r="C10">
            <v>330646.10933199996</v>
          </cell>
        </row>
        <row r="11">
          <cell r="C11">
            <v>62951.26</v>
          </cell>
        </row>
        <row r="12">
          <cell r="C12">
            <v>4450</v>
          </cell>
        </row>
        <row r="13">
          <cell r="C13">
            <v>0</v>
          </cell>
        </row>
        <row r="14">
          <cell r="C14">
            <v>540290</v>
          </cell>
        </row>
      </sheetData>
      <sheetData sheetId="25">
        <row r="10">
          <cell r="C10">
            <v>641368.51</v>
          </cell>
        </row>
      </sheetData>
      <sheetData sheetId="26">
        <row r="9">
          <cell r="B9">
            <v>504349.93</v>
          </cell>
        </row>
        <row r="10">
          <cell r="B10">
            <v>8961511.6500000004</v>
          </cell>
        </row>
        <row r="12">
          <cell r="B12">
            <v>3491852.8</v>
          </cell>
        </row>
        <row r="13">
          <cell r="B13">
            <v>1622480.01</v>
          </cell>
        </row>
      </sheetData>
      <sheetData sheetId="27" refreshError="1"/>
      <sheetData sheetId="28" refreshError="1"/>
      <sheetData sheetId="29" refreshError="1"/>
      <sheetData sheetId="30">
        <row r="10">
          <cell r="B10">
            <v>161970.54999999999</v>
          </cell>
        </row>
        <row r="11">
          <cell r="B11">
            <v>1578413.1900000002</v>
          </cell>
        </row>
        <row r="12">
          <cell r="B12">
            <v>31468.87</v>
          </cell>
        </row>
        <row r="13">
          <cell r="B13">
            <v>554.87</v>
          </cell>
        </row>
        <row r="14">
          <cell r="B14">
            <v>5548.71</v>
          </cell>
        </row>
      </sheetData>
      <sheetData sheetId="31">
        <row r="12">
          <cell r="B12">
            <v>141216442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BB7D5-B455-42E8-A48D-D230260F62CB}">
  <sheetPr>
    <tabColor rgb="FF760000"/>
  </sheetPr>
  <dimension ref="A6:M89"/>
  <sheetViews>
    <sheetView tabSelected="1" workbookViewId="0">
      <selection activeCell="A9" sqref="A9:E9"/>
    </sheetView>
  </sheetViews>
  <sheetFormatPr baseColWidth="10" defaultColWidth="9.109375" defaultRowHeight="15.6"/>
  <cols>
    <col min="1" max="1" width="52.109375" style="1" customWidth="1"/>
    <col min="2" max="2" width="10" style="1" customWidth="1"/>
    <col min="3" max="3" width="28.5546875" style="2" bestFit="1" customWidth="1"/>
    <col min="4" max="4" width="29.44140625" style="2" bestFit="1" customWidth="1"/>
    <col min="5" max="5" width="25" style="2" customWidth="1"/>
    <col min="6" max="6" width="21.44140625" style="2" customWidth="1"/>
    <col min="7" max="7" width="25.5546875" style="3" bestFit="1" customWidth="1"/>
    <col min="8" max="8" width="21.44140625" style="1" bestFit="1" customWidth="1"/>
    <col min="9" max="9" width="20" style="1" bestFit="1" customWidth="1"/>
    <col min="10" max="12" width="9.109375" style="1"/>
    <col min="13" max="13" width="19.109375" style="1" bestFit="1" customWidth="1"/>
    <col min="14" max="16384" width="9.109375" style="1"/>
  </cols>
  <sheetData>
    <row r="6" spans="1:8">
      <c r="A6" s="1" t="s">
        <v>0</v>
      </c>
    </row>
    <row r="7" spans="1:8" s="6" customFormat="1" ht="19.95" customHeight="1">
      <c r="A7" s="118" t="s">
        <v>1</v>
      </c>
      <c r="B7" s="118"/>
      <c r="C7" s="118"/>
      <c r="D7" s="118"/>
      <c r="E7" s="118"/>
      <c r="F7" s="4"/>
      <c r="G7" s="5"/>
    </row>
    <row r="8" spans="1:8" s="6" customFormat="1" ht="18.600000000000001">
      <c r="A8" s="119" t="s">
        <v>2</v>
      </c>
      <c r="B8" s="119"/>
      <c r="C8" s="119"/>
      <c r="D8" s="119"/>
      <c r="E8" s="119"/>
      <c r="F8" s="4"/>
      <c r="G8" s="5"/>
    </row>
    <row r="9" spans="1:8" s="6" customFormat="1" ht="18.600000000000001">
      <c r="A9" s="120" t="s">
        <v>3</v>
      </c>
      <c r="B9" s="120"/>
      <c r="C9" s="120"/>
      <c r="D9" s="120"/>
      <c r="E9" s="120"/>
      <c r="F9" s="7"/>
      <c r="G9" s="5"/>
    </row>
    <row r="10" spans="1:8" s="6" customFormat="1" ht="18">
      <c r="A10" s="121" t="s">
        <v>4</v>
      </c>
      <c r="B10" s="121"/>
      <c r="C10" s="121"/>
      <c r="D10" s="121"/>
      <c r="E10" s="121"/>
      <c r="F10" s="4"/>
      <c r="G10" s="5"/>
    </row>
    <row r="11" spans="1:8" s="6" customFormat="1" ht="18">
      <c r="A11" s="9"/>
      <c r="B11" s="9"/>
      <c r="C11" s="9"/>
      <c r="D11" s="9"/>
      <c r="E11" s="10"/>
      <c r="F11" s="10"/>
      <c r="G11" s="5"/>
    </row>
    <row r="12" spans="1:8" s="6" customFormat="1" ht="18">
      <c r="C12" s="10"/>
      <c r="D12" s="10"/>
      <c r="E12" s="10"/>
      <c r="F12" s="10"/>
      <c r="G12" s="5"/>
    </row>
    <row r="13" spans="1:8" s="11" customFormat="1" ht="24.75" customHeight="1">
      <c r="B13" s="12" t="s">
        <v>5</v>
      </c>
      <c r="C13" s="12" t="s">
        <v>6</v>
      </c>
      <c r="D13" s="12" t="s">
        <v>7</v>
      </c>
      <c r="E13" s="12" t="s">
        <v>8</v>
      </c>
      <c r="F13" s="13"/>
      <c r="G13" s="5"/>
    </row>
    <row r="14" spans="1:8" ht="18">
      <c r="A14" s="14" t="s">
        <v>9</v>
      </c>
      <c r="B14" s="14"/>
      <c r="C14" s="15"/>
      <c r="D14" s="15"/>
      <c r="E14" s="15"/>
      <c r="F14" s="15"/>
      <c r="G14" s="5"/>
    </row>
    <row r="15" spans="1:8" ht="18">
      <c r="A15" s="16" t="s">
        <v>10</v>
      </c>
      <c r="B15" s="16"/>
      <c r="C15" s="15"/>
      <c r="D15" s="15"/>
      <c r="E15" s="15"/>
      <c r="F15" s="15"/>
      <c r="G15" s="5"/>
    </row>
    <row r="16" spans="1:8" ht="18">
      <c r="A16" s="1" t="s">
        <v>11</v>
      </c>
      <c r="B16" s="17">
        <v>1</v>
      </c>
      <c r="C16" s="18">
        <f>+'[1]A-SITUACION ANEXOS'!D20</f>
        <v>480653996.116</v>
      </c>
      <c r="D16" s="18">
        <f>+'[1]A-SITUACION ANEXOS'!E20</f>
        <v>491357102.27999997</v>
      </c>
      <c r="E16" s="18">
        <f>+C16-D16</f>
        <v>-10703106.163999975</v>
      </c>
      <c r="F16" s="15"/>
      <c r="G16" s="19"/>
      <c r="H16" s="20"/>
    </row>
    <row r="17" spans="1:9" ht="18">
      <c r="A17" s="1" t="s">
        <v>12</v>
      </c>
      <c r="B17" s="17">
        <v>2</v>
      </c>
      <c r="C17" s="18">
        <f>+'[1]A-SITUACION ANEXOS'!D28</f>
        <v>1709335520.4099998</v>
      </c>
      <c r="D17" s="18">
        <f>+'[1]A-SITUACION ANEXOS'!E28</f>
        <v>1694470638.4000001</v>
      </c>
      <c r="E17" s="18">
        <f>+C17-D17</f>
        <v>14864882.009999752</v>
      </c>
      <c r="F17" s="21"/>
      <c r="G17" s="19"/>
      <c r="H17" s="20"/>
    </row>
    <row r="18" spans="1:9" ht="18">
      <c r="A18" s="1" t="s">
        <v>13</v>
      </c>
      <c r="B18" s="17">
        <v>3</v>
      </c>
      <c r="C18" s="18">
        <f>+'[1]A-SITUACION ANEXOS'!D37</f>
        <v>11695190.869999999</v>
      </c>
      <c r="D18" s="18">
        <f>+'[1]A-SITUACION ANEXOS'!E37</f>
        <v>11830179.360000001</v>
      </c>
      <c r="E18" s="18">
        <f>+C18-D18</f>
        <v>-134988.49000000209</v>
      </c>
      <c r="F18" s="15"/>
      <c r="G18" s="19"/>
      <c r="H18" s="20"/>
    </row>
    <row r="19" spans="1:9" ht="18">
      <c r="A19" s="1" t="s">
        <v>14</v>
      </c>
      <c r="B19" s="17">
        <v>4</v>
      </c>
      <c r="C19" s="18">
        <f>+'[1]A-SITUACION ANEXOS'!D44</f>
        <v>2524167.7800000003</v>
      </c>
      <c r="D19" s="18">
        <f>+'[1]A-SITUACION ANEXOS'!E44</f>
        <v>3445587.94</v>
      </c>
      <c r="E19" s="18">
        <f>+C19-D19</f>
        <v>-921420.15999999968</v>
      </c>
      <c r="F19" s="15"/>
      <c r="G19" s="19"/>
      <c r="H19" s="20"/>
    </row>
    <row r="20" spans="1:9" ht="18">
      <c r="A20" s="1" t="s">
        <v>15</v>
      </c>
      <c r="B20" s="17">
        <v>5</v>
      </c>
      <c r="C20" s="18">
        <f>+'[1]A-SITUACION ANEXOS'!D51</f>
        <v>1634848.3033333332</v>
      </c>
      <c r="D20" s="18">
        <f>+'[1]A-SITUACION ANEXOS'!E51</f>
        <v>2052968.96</v>
      </c>
      <c r="E20" s="18">
        <f>+C20-D20</f>
        <v>-418120.65666666673</v>
      </c>
      <c r="F20" s="15"/>
      <c r="G20" s="19"/>
      <c r="H20" s="20"/>
    </row>
    <row r="21" spans="1:9" ht="18">
      <c r="A21" s="14" t="s">
        <v>16</v>
      </c>
      <c r="B21" s="22"/>
      <c r="C21" s="23">
        <f>SUM(C16:C20)</f>
        <v>2205843723.4793334</v>
      </c>
      <c r="D21" s="23">
        <f>SUM(D16:D20)</f>
        <v>2203156476.9400005</v>
      </c>
      <c r="E21" s="23">
        <f>SUM(E16:E20)</f>
        <v>2687246.5393331088</v>
      </c>
      <c r="F21" s="24"/>
      <c r="G21" s="19"/>
      <c r="H21" s="20"/>
      <c r="I21" s="15"/>
    </row>
    <row r="22" spans="1:9" ht="18">
      <c r="B22" s="17"/>
      <c r="C22" s="18"/>
      <c r="D22" s="18"/>
      <c r="E22" s="18"/>
      <c r="F22" s="25"/>
      <c r="G22" s="19"/>
      <c r="H22" s="20"/>
      <c r="I22" s="15"/>
    </row>
    <row r="23" spans="1:9" ht="18">
      <c r="A23" s="16" t="s">
        <v>17</v>
      </c>
      <c r="B23" s="26"/>
      <c r="C23" s="18"/>
      <c r="D23" s="18"/>
      <c r="E23" s="18"/>
      <c r="F23" s="27"/>
      <c r="G23" s="19"/>
      <c r="H23" s="20"/>
      <c r="I23" s="15"/>
    </row>
    <row r="24" spans="1:9" ht="18">
      <c r="A24" s="1" t="s">
        <v>18</v>
      </c>
      <c r="B24" s="17">
        <v>6</v>
      </c>
      <c r="C24" s="18">
        <f>+'[1]A-SITUACION ANEXOS'!D103</f>
        <v>14669650504.350002</v>
      </c>
      <c r="D24" s="18">
        <f>+'[1]A-SITUACION ANEXOS'!E103</f>
        <v>14538136304.990002</v>
      </c>
      <c r="E24" s="18">
        <f>C24-D24</f>
        <v>131514199.36000061</v>
      </c>
      <c r="F24" s="27"/>
      <c r="G24" s="19"/>
      <c r="H24" s="20"/>
    </row>
    <row r="25" spans="1:9" ht="18">
      <c r="A25" s="1" t="s">
        <v>19</v>
      </c>
      <c r="B25" s="17">
        <v>7</v>
      </c>
      <c r="C25" s="18">
        <f>+'[1]A-SITUACION ANEXOS'!D111</f>
        <v>1746656800</v>
      </c>
      <c r="D25" s="18">
        <f>+'[1]A-SITUACION ANEXOS'!E111</f>
        <v>1746656800</v>
      </c>
      <c r="E25" s="18">
        <f>C25-D25</f>
        <v>0</v>
      </c>
      <c r="G25" s="19"/>
      <c r="H25" s="20"/>
    </row>
    <row r="26" spans="1:9" ht="18">
      <c r="A26" s="1" t="s">
        <v>20</v>
      </c>
      <c r="B26" s="17">
        <v>8</v>
      </c>
      <c r="C26" s="28">
        <f>+'[1]A-SITUACION ANEXOS'!D124</f>
        <v>22869623.449999988</v>
      </c>
      <c r="D26" s="28">
        <f>+'[1]A-SITUACION ANEXOS'!E124</f>
        <v>22229746.970000003</v>
      </c>
      <c r="E26" s="28">
        <f>C26-D26</f>
        <v>639876.47999998555</v>
      </c>
      <c r="F26" s="24"/>
      <c r="G26" s="19"/>
      <c r="H26" s="20"/>
    </row>
    <row r="27" spans="1:9" ht="18">
      <c r="A27" s="14" t="s">
        <v>21</v>
      </c>
      <c r="B27" s="17"/>
      <c r="C27" s="29">
        <f>SUM(C24:C26)</f>
        <v>16439176927.800003</v>
      </c>
      <c r="D27" s="29">
        <f>SUM(D24:D26)</f>
        <v>16307022851.960001</v>
      </c>
      <c r="E27" s="29">
        <f>SUM(E24:E26)</f>
        <v>132154075.8400006</v>
      </c>
      <c r="F27" s="24"/>
      <c r="G27" s="19"/>
      <c r="H27" s="20"/>
    </row>
    <row r="28" spans="1:9" ht="18">
      <c r="B28" s="17"/>
      <c r="C28" s="18"/>
      <c r="D28" s="18"/>
      <c r="E28" s="18"/>
      <c r="F28" s="25"/>
      <c r="G28" s="19"/>
      <c r="H28" s="20"/>
    </row>
    <row r="29" spans="1:9" ht="24" customHeight="1" thickBot="1">
      <c r="A29" s="14" t="s">
        <v>22</v>
      </c>
      <c r="B29" s="22"/>
      <c r="C29" s="30">
        <f>C21+C27</f>
        <v>18645020651.279335</v>
      </c>
      <c r="D29" s="30">
        <f>D21+D27</f>
        <v>18510179328.900002</v>
      </c>
      <c r="E29" s="30">
        <f>+C29-D29</f>
        <v>134841322.3793335</v>
      </c>
      <c r="F29" s="24"/>
      <c r="G29" s="19"/>
      <c r="H29" s="20"/>
    </row>
    <row r="30" spans="1:9" ht="17.25" customHeight="1" thickTop="1">
      <c r="B30" s="17"/>
      <c r="C30" s="18"/>
      <c r="D30" s="18"/>
      <c r="E30" s="18"/>
      <c r="F30" s="24"/>
      <c r="G30" s="19"/>
      <c r="H30" s="20"/>
    </row>
    <row r="31" spans="1:9" ht="18">
      <c r="A31" s="14" t="s">
        <v>23</v>
      </c>
      <c r="B31" s="22"/>
      <c r="C31" s="18"/>
      <c r="D31" s="18"/>
      <c r="E31" s="18"/>
      <c r="F31" s="24"/>
      <c r="G31" s="19"/>
      <c r="H31" s="20"/>
    </row>
    <row r="32" spans="1:9" ht="18">
      <c r="A32" s="16" t="s">
        <v>10</v>
      </c>
      <c r="B32" s="26"/>
      <c r="C32" s="18"/>
      <c r="D32" s="18"/>
      <c r="E32" s="18"/>
      <c r="F32" s="24"/>
      <c r="G32" s="19"/>
      <c r="H32" s="20"/>
    </row>
    <row r="33" spans="1:9" ht="18">
      <c r="A33" s="1" t="s">
        <v>24</v>
      </c>
      <c r="B33" s="17">
        <v>9</v>
      </c>
      <c r="C33" s="18">
        <f>+'[1]A-SITUACION ANEXOS'!D135</f>
        <v>3476994.3593319999</v>
      </c>
      <c r="D33" s="18">
        <f>+'[1]A-SITUACION ANEXOS'!E135</f>
        <v>2964084.2199999997</v>
      </c>
      <c r="E33" s="18">
        <f>+C33-D33</f>
        <v>512910.13933200017</v>
      </c>
      <c r="F33" s="24"/>
      <c r="G33" s="19"/>
      <c r="H33" s="20"/>
      <c r="I33" s="2"/>
    </row>
    <row r="34" spans="1:9" ht="18">
      <c r="A34" s="1" t="s">
        <v>25</v>
      </c>
      <c r="B34" s="17">
        <v>10</v>
      </c>
      <c r="C34" s="18">
        <f>+'[1]A-SITUACION ANEXOS'!D142</f>
        <v>641368.51</v>
      </c>
      <c r="D34" s="18">
        <f>+'[1]A-SITUACION ANEXOS'!E142</f>
        <v>653990.1</v>
      </c>
      <c r="E34" s="18">
        <f t="shared" ref="E34:E36" si="0">+C34-D34</f>
        <v>-12621.589999999967</v>
      </c>
      <c r="F34" s="24"/>
      <c r="G34" s="19"/>
      <c r="H34" s="20"/>
      <c r="I34" s="2"/>
    </row>
    <row r="35" spans="1:9" ht="18">
      <c r="A35" s="1" t="s">
        <v>26</v>
      </c>
      <c r="B35" s="17">
        <v>11</v>
      </c>
      <c r="C35" s="18">
        <f>+'[1]A-SITUACION ANEXOS'!D152</f>
        <v>16262165.290000001</v>
      </c>
      <c r="D35" s="18">
        <f>+'[1]A-SITUACION ANEXOS'!E152</f>
        <v>8563530.4000000004</v>
      </c>
      <c r="E35" s="18">
        <f t="shared" si="0"/>
        <v>7698634.8900000006</v>
      </c>
      <c r="F35" s="24"/>
      <c r="G35" s="19"/>
      <c r="H35" s="20"/>
      <c r="I35" s="2"/>
    </row>
    <row r="36" spans="1:9" ht="18">
      <c r="A36" s="1" t="s">
        <v>27</v>
      </c>
      <c r="B36" s="17">
        <v>12</v>
      </c>
      <c r="C36" s="18">
        <f>+'[1]A-SITUACION ANEXOS'!D162</f>
        <v>1777956.1900000004</v>
      </c>
      <c r="D36" s="18">
        <f>+'[1]A-SITUACION ANEXOS'!E162</f>
        <v>1911841.26</v>
      </c>
      <c r="E36" s="18">
        <f t="shared" si="0"/>
        <v>-133885.0699999996</v>
      </c>
      <c r="F36" s="24"/>
      <c r="G36" s="19"/>
      <c r="H36" s="20"/>
      <c r="I36" s="2"/>
    </row>
    <row r="37" spans="1:9" ht="18">
      <c r="A37" s="1" t="s">
        <v>28</v>
      </c>
      <c r="B37" s="17">
        <v>13</v>
      </c>
      <c r="C37" s="28">
        <f>+'[1]A-SITUACION ANEXOS'!D168</f>
        <v>141216442</v>
      </c>
      <c r="D37" s="28">
        <f>+'[1]A-SITUACION ANEXOS'!E168</f>
        <v>0</v>
      </c>
      <c r="E37" s="28">
        <f>+C37-D37</f>
        <v>141216442</v>
      </c>
      <c r="F37" s="24"/>
      <c r="G37" s="19"/>
      <c r="H37" s="20"/>
      <c r="I37" s="2"/>
    </row>
    <row r="38" spans="1:9" ht="18">
      <c r="A38" s="14" t="s">
        <v>29</v>
      </c>
      <c r="B38" s="22"/>
      <c r="C38" s="29">
        <f>SUM(C33:C37)</f>
        <v>163374926.349332</v>
      </c>
      <c r="D38" s="29">
        <f>SUM(D33:D37)</f>
        <v>14093445.98</v>
      </c>
      <c r="E38" s="29">
        <f>SUM(E33:E37)+0.01</f>
        <v>149281480.37933201</v>
      </c>
      <c r="F38" s="24"/>
      <c r="G38" s="19"/>
      <c r="H38" s="20"/>
      <c r="I38" s="2"/>
    </row>
    <row r="39" spans="1:9" ht="18">
      <c r="B39" s="17"/>
      <c r="C39" s="18"/>
      <c r="D39" s="18"/>
      <c r="E39" s="18"/>
      <c r="F39" s="24"/>
      <c r="G39" s="19"/>
      <c r="H39" s="20"/>
      <c r="I39" s="2"/>
    </row>
    <row r="40" spans="1:9" ht="18">
      <c r="B40" s="17"/>
      <c r="C40" s="18"/>
      <c r="D40" s="18"/>
      <c r="E40" s="18"/>
      <c r="F40" s="24"/>
      <c r="G40" s="19"/>
      <c r="H40" s="20"/>
      <c r="I40" s="2"/>
    </row>
    <row r="41" spans="1:9" ht="24" customHeight="1" thickBot="1">
      <c r="A41" s="14" t="s">
        <v>30</v>
      </c>
      <c r="B41" s="22"/>
      <c r="C41" s="30">
        <f>C38</f>
        <v>163374926.349332</v>
      </c>
      <c r="D41" s="30">
        <f>D38</f>
        <v>14093445.98</v>
      </c>
      <c r="E41" s="30">
        <f>E38</f>
        <v>149281480.37933201</v>
      </c>
      <c r="G41" s="19"/>
      <c r="H41" s="20"/>
    </row>
    <row r="42" spans="1:9" ht="18.600000000000001" thickTop="1">
      <c r="B42" s="17"/>
      <c r="C42" s="18"/>
      <c r="D42" s="18"/>
      <c r="E42" s="18"/>
      <c r="F42" s="24"/>
      <c r="G42" s="19"/>
      <c r="H42" s="20"/>
    </row>
    <row r="43" spans="1:9" ht="18">
      <c r="A43" s="14" t="s">
        <v>31</v>
      </c>
      <c r="B43" s="22"/>
      <c r="C43" s="18"/>
      <c r="D43" s="18"/>
      <c r="E43" s="18"/>
      <c r="F43" s="24"/>
      <c r="G43" s="19"/>
      <c r="H43" s="20"/>
    </row>
    <row r="44" spans="1:9" ht="18">
      <c r="A44" s="1" t="s">
        <v>32</v>
      </c>
      <c r="B44" s="17">
        <v>14</v>
      </c>
      <c r="C44" s="18">
        <f>+'[1]NOTA 14-CAPITAL'!F27</f>
        <v>16374110889</v>
      </c>
      <c r="D44" s="18">
        <f>+'[1]NOTA 14-CAPITAL'!H27</f>
        <v>16239082100</v>
      </c>
      <c r="E44" s="18">
        <f>+C44-D44</f>
        <v>135028789</v>
      </c>
      <c r="F44" s="24"/>
      <c r="G44" s="19"/>
      <c r="H44" s="20"/>
    </row>
    <row r="45" spans="1:9" ht="18">
      <c r="A45" s="1" t="s">
        <v>33</v>
      </c>
      <c r="B45" s="17"/>
      <c r="C45" s="18">
        <v>2338382929.5700002</v>
      </c>
      <c r="D45" s="18">
        <v>2338382929.5700002</v>
      </c>
      <c r="E45" s="18">
        <f>+C45-D45</f>
        <v>0</v>
      </c>
      <c r="F45" s="24"/>
      <c r="G45" s="19"/>
      <c r="H45" s="20"/>
    </row>
    <row r="46" spans="1:9" ht="18">
      <c r="A46" s="1" t="s">
        <v>34</v>
      </c>
      <c r="B46" s="17"/>
      <c r="C46" s="28">
        <f>+'[1]Estado de Resultados'!C36</f>
        <v>-230848093.63999999</v>
      </c>
      <c r="D46" s="28">
        <v>-81379146.650000006</v>
      </c>
      <c r="E46" s="28">
        <f>+C46-D46</f>
        <v>-149468946.98999998</v>
      </c>
      <c r="F46" s="24"/>
      <c r="G46" s="19"/>
      <c r="H46" s="20"/>
    </row>
    <row r="47" spans="1:9">
      <c r="B47" s="17"/>
      <c r="C47" s="18"/>
      <c r="D47" s="18"/>
      <c r="E47" s="18"/>
      <c r="F47" s="27"/>
      <c r="G47" s="1"/>
      <c r="H47" s="20"/>
    </row>
    <row r="48" spans="1:9" ht="24" customHeight="1" thickBot="1">
      <c r="A48" s="14" t="s">
        <v>35</v>
      </c>
      <c r="B48" s="22"/>
      <c r="C48" s="30">
        <f>SUM(C44:C46)</f>
        <v>18481645724.93</v>
      </c>
      <c r="D48" s="30">
        <f>SUM(D44:D46)</f>
        <v>18496085882.919998</v>
      </c>
      <c r="E48" s="30">
        <f>SUM(E44:E46)</f>
        <v>-14440157.98999998</v>
      </c>
      <c r="G48" s="19"/>
      <c r="H48" s="20"/>
    </row>
    <row r="49" spans="1:13" ht="16.2" thickTop="1">
      <c r="B49" s="17"/>
      <c r="C49" s="18"/>
      <c r="D49" s="18"/>
      <c r="E49" s="18"/>
      <c r="F49" s="27"/>
      <c r="G49" s="1"/>
      <c r="H49" s="20"/>
    </row>
    <row r="50" spans="1:13" ht="27" customHeight="1" thickBot="1">
      <c r="A50" s="14" t="s">
        <v>36</v>
      </c>
      <c r="B50" s="22"/>
      <c r="C50" s="30">
        <f>+C41+C48</f>
        <v>18645020651.279331</v>
      </c>
      <c r="D50" s="30">
        <f>+D41+D48</f>
        <v>18510179328.899998</v>
      </c>
      <c r="E50" s="30">
        <f>+C50-D50-0</f>
        <v>134841322.3793335</v>
      </c>
      <c r="G50" s="19"/>
      <c r="H50" s="20"/>
    </row>
    <row r="51" spans="1:13" ht="16.2" thickTop="1">
      <c r="B51" s="31"/>
      <c r="C51" s="32">
        <f>+C29-C50</f>
        <v>0</v>
      </c>
      <c r="D51" s="32">
        <f>+D29-D50</f>
        <v>0</v>
      </c>
      <c r="E51" s="32">
        <f>+E29-E50</f>
        <v>0</v>
      </c>
      <c r="F51" s="33"/>
      <c r="G51" s="1"/>
      <c r="H51" s="20"/>
      <c r="M51" s="15"/>
    </row>
    <row r="52" spans="1:13">
      <c r="B52" s="17"/>
      <c r="C52" s="34"/>
      <c r="D52" s="35"/>
      <c r="E52" s="35"/>
      <c r="F52" s="27"/>
      <c r="G52" s="1"/>
      <c r="H52" s="20"/>
      <c r="M52" s="2"/>
    </row>
    <row r="53" spans="1:13" ht="30.75" customHeight="1">
      <c r="B53" s="17"/>
      <c r="C53" s="36"/>
      <c r="F53" s="27"/>
      <c r="G53" s="1"/>
      <c r="M53" s="2"/>
    </row>
    <row r="54" spans="1:13">
      <c r="A54" s="37"/>
      <c r="B54" s="38"/>
      <c r="C54" s="39"/>
      <c r="F54" s="27"/>
      <c r="G54" s="1"/>
      <c r="M54" s="2"/>
    </row>
    <row r="55" spans="1:13" ht="15" customHeight="1">
      <c r="A55" s="37"/>
      <c r="B55" s="37"/>
      <c r="G55" s="1"/>
      <c r="M55" s="2"/>
    </row>
    <row r="56" spans="1:13" s="14" customFormat="1" ht="16.2">
      <c r="A56" s="40" t="s">
        <v>37</v>
      </c>
      <c r="C56" s="41"/>
      <c r="D56" s="122" t="s">
        <v>38</v>
      </c>
      <c r="E56" s="122"/>
      <c r="F56" s="41"/>
      <c r="H56" s="41"/>
      <c r="M56" s="41"/>
    </row>
    <row r="57" spans="1:13">
      <c r="A57" s="31" t="s">
        <v>39</v>
      </c>
      <c r="B57" s="37"/>
      <c r="D57" s="117" t="s">
        <v>40</v>
      </c>
      <c r="E57" s="117"/>
      <c r="G57" s="1"/>
      <c r="H57" s="2"/>
    </row>
    <row r="58" spans="1:13">
      <c r="A58" s="31"/>
      <c r="B58" s="37"/>
      <c r="G58" s="1"/>
      <c r="H58" s="2"/>
      <c r="M58" s="2"/>
    </row>
    <row r="59" spans="1:13" ht="16.5" customHeight="1">
      <c r="A59" s="37"/>
      <c r="B59" s="37"/>
      <c r="G59" s="1"/>
      <c r="M59" s="20"/>
    </row>
    <row r="60" spans="1:13" ht="16.5" customHeight="1">
      <c r="A60" s="37"/>
      <c r="B60" s="37"/>
      <c r="G60" s="1"/>
      <c r="M60" s="20"/>
    </row>
    <row r="61" spans="1:13" ht="17.25" customHeight="1">
      <c r="G61" s="1"/>
      <c r="M61" s="20"/>
    </row>
    <row r="62" spans="1:13" s="14" customFormat="1" ht="16.2">
      <c r="A62" s="115" t="s">
        <v>41</v>
      </c>
      <c r="B62" s="115"/>
      <c r="C62" s="115"/>
      <c r="D62" s="115"/>
      <c r="E62" s="115"/>
      <c r="F62" s="41"/>
    </row>
    <row r="63" spans="1:13">
      <c r="A63" s="116" t="s">
        <v>42</v>
      </c>
      <c r="B63" s="116"/>
      <c r="C63" s="116"/>
      <c r="D63" s="116"/>
      <c r="E63" s="116"/>
      <c r="G63" s="1"/>
    </row>
    <row r="64" spans="1:13">
      <c r="G64" s="1"/>
    </row>
    <row r="65" spans="3:7">
      <c r="G65" s="1"/>
    </row>
    <row r="66" spans="3:7">
      <c r="G66" s="1"/>
    </row>
    <row r="67" spans="3:7">
      <c r="G67" s="1"/>
    </row>
    <row r="68" spans="3:7">
      <c r="G68" s="1"/>
    </row>
    <row r="69" spans="3:7">
      <c r="G69" s="1"/>
    </row>
    <row r="70" spans="3:7">
      <c r="C70" s="1"/>
      <c r="D70" s="117"/>
      <c r="E70" s="117"/>
      <c r="F70" s="117"/>
      <c r="G70" s="117"/>
    </row>
    <row r="71" spans="3:7">
      <c r="C71" s="1"/>
      <c r="G71" s="1"/>
    </row>
    <row r="72" spans="3:7">
      <c r="C72" s="42"/>
      <c r="D72" s="43"/>
      <c r="F72" s="43"/>
      <c r="G72" s="2"/>
    </row>
    <row r="73" spans="3:7">
      <c r="C73" s="42"/>
      <c r="D73" s="43"/>
      <c r="F73" s="43"/>
      <c r="G73" s="2"/>
    </row>
    <row r="74" spans="3:7">
      <c r="C74" s="42"/>
      <c r="D74" s="43"/>
      <c r="F74" s="43"/>
      <c r="G74" s="2"/>
    </row>
    <row r="75" spans="3:7">
      <c r="C75" s="42"/>
      <c r="D75" s="43"/>
      <c r="F75" s="43"/>
      <c r="G75" s="2"/>
    </row>
    <row r="76" spans="3:7">
      <c r="C76" s="42"/>
      <c r="D76" s="43"/>
      <c r="F76" s="43"/>
      <c r="G76" s="2"/>
    </row>
    <row r="77" spans="3:7">
      <c r="C77" s="42"/>
      <c r="D77" s="43"/>
      <c r="F77" s="43"/>
      <c r="G77" s="2"/>
    </row>
    <row r="78" spans="3:7">
      <c r="C78" s="42"/>
      <c r="D78" s="43"/>
      <c r="F78" s="43"/>
      <c r="G78" s="2"/>
    </row>
    <row r="79" spans="3:7">
      <c r="C79" s="42"/>
      <c r="G79" s="2"/>
    </row>
    <row r="80" spans="3:7">
      <c r="C80" s="44"/>
      <c r="G80" s="1"/>
    </row>
    <row r="81" spans="3:7">
      <c r="C81" s="44"/>
      <c r="G81" s="1"/>
    </row>
    <row r="83" spans="3:7">
      <c r="C83" s="45"/>
    </row>
    <row r="84" spans="3:7">
      <c r="C84" s="45"/>
    </row>
    <row r="85" spans="3:7">
      <c r="C85" s="45"/>
    </row>
    <row r="86" spans="3:7">
      <c r="C86" s="45"/>
    </row>
    <row r="87" spans="3:7">
      <c r="C87" s="45"/>
    </row>
    <row r="88" spans="3:7">
      <c r="C88" s="45"/>
    </row>
    <row r="89" spans="3:7">
      <c r="C89" s="45"/>
    </row>
  </sheetData>
  <mergeCells count="10">
    <mergeCell ref="A62:E62"/>
    <mergeCell ref="A63:E63"/>
    <mergeCell ref="D70:E70"/>
    <mergeCell ref="F70:G70"/>
    <mergeCell ref="A7:E7"/>
    <mergeCell ref="A8:E8"/>
    <mergeCell ref="A9:E9"/>
    <mergeCell ref="A10:E10"/>
    <mergeCell ref="D56:E56"/>
    <mergeCell ref="D57:E5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5BF3-4AAD-456E-9EAD-DA5B615AAA15}">
  <sheetPr>
    <tabColor rgb="FF760000"/>
  </sheetPr>
  <dimension ref="A1:L51"/>
  <sheetViews>
    <sheetView topLeftCell="A32" workbookViewId="0">
      <selection activeCell="C27" sqref="C27"/>
    </sheetView>
  </sheetViews>
  <sheetFormatPr baseColWidth="10" defaultColWidth="9.109375" defaultRowHeight="15.6"/>
  <cols>
    <col min="1" max="1" width="46.33203125" style="1" customWidth="1"/>
    <col min="2" max="2" width="10.44140625" style="1" customWidth="1"/>
    <col min="3" max="3" width="28.6640625" style="2" bestFit="1" customWidth="1"/>
    <col min="4" max="4" width="26.109375" style="2" customWidth="1"/>
    <col min="5" max="5" width="28.109375" style="2" bestFit="1" customWidth="1"/>
    <col min="6" max="6" width="20.5546875" style="1" bestFit="1" customWidth="1"/>
    <col min="7" max="7" width="21.109375" style="1" customWidth="1"/>
    <col min="8" max="8" width="19.109375" style="1" bestFit="1" customWidth="1"/>
    <col min="9" max="16384" width="9.109375" style="1"/>
  </cols>
  <sheetData>
    <row r="1" spans="1:12" ht="24.75" customHeight="1">
      <c r="A1" s="46"/>
      <c r="B1" s="46"/>
      <c r="C1" s="47"/>
      <c r="D1" s="47"/>
      <c r="E1" s="47"/>
    </row>
    <row r="2" spans="1:12">
      <c r="A2" s="46"/>
      <c r="B2" s="46"/>
      <c r="C2" s="47"/>
      <c r="D2" s="47"/>
      <c r="E2" s="47"/>
    </row>
    <row r="3" spans="1:12">
      <c r="A3" s="46"/>
      <c r="B3" s="46"/>
      <c r="C3" s="47"/>
      <c r="D3" s="47"/>
      <c r="E3" s="47"/>
    </row>
    <row r="4" spans="1:12">
      <c r="A4" s="46"/>
      <c r="B4" s="46"/>
      <c r="C4" s="47"/>
      <c r="D4" s="47"/>
      <c r="E4" s="47"/>
    </row>
    <row r="5" spans="1:12">
      <c r="A5" s="46"/>
      <c r="B5" s="46"/>
      <c r="C5" s="47"/>
      <c r="D5" s="47"/>
      <c r="E5" s="47"/>
      <c r="F5" s="48"/>
    </row>
    <row r="6" spans="1:12" s="6" customFormat="1" ht="20.25" customHeight="1">
      <c r="A6" s="118" t="s">
        <v>1</v>
      </c>
      <c r="B6" s="118"/>
      <c r="C6" s="118"/>
      <c r="D6" s="118"/>
      <c r="E6" s="118"/>
      <c r="H6" s="49"/>
      <c r="I6" s="49"/>
      <c r="J6" s="49"/>
      <c r="K6" s="49"/>
      <c r="L6" s="49"/>
    </row>
    <row r="7" spans="1:12" s="6" customFormat="1" ht="17.399999999999999" customHeight="1">
      <c r="A7" s="119" t="s">
        <v>43</v>
      </c>
      <c r="B7" s="119"/>
      <c r="C7" s="119"/>
      <c r="D7" s="119"/>
      <c r="E7" s="119"/>
      <c r="F7" s="10"/>
      <c r="H7" s="50"/>
      <c r="I7" s="50"/>
      <c r="J7" s="50"/>
      <c r="K7" s="50"/>
      <c r="L7" s="50"/>
    </row>
    <row r="8" spans="1:12" s="6" customFormat="1" ht="17.399999999999999" customHeight="1">
      <c r="A8" s="120" t="s">
        <v>3</v>
      </c>
      <c r="B8" s="120"/>
      <c r="C8" s="120"/>
      <c r="D8" s="120"/>
      <c r="E8" s="120"/>
      <c r="F8" s="10"/>
      <c r="H8" s="51"/>
      <c r="I8" s="51"/>
      <c r="J8" s="51"/>
      <c r="K8" s="51"/>
      <c r="L8" s="51"/>
    </row>
    <row r="9" spans="1:12" s="6" customFormat="1" ht="17.399999999999999" customHeight="1">
      <c r="A9" s="121" t="s">
        <v>4</v>
      </c>
      <c r="B9" s="121"/>
      <c r="C9" s="121"/>
      <c r="D9" s="121"/>
      <c r="E9" s="121"/>
      <c r="F9" s="10"/>
    </row>
    <row r="10" spans="1:12" s="6" customFormat="1" ht="18">
      <c r="A10" s="8"/>
      <c r="B10" s="8"/>
      <c r="C10" s="8"/>
      <c r="D10" s="8"/>
      <c r="E10" s="8"/>
      <c r="F10" s="52"/>
    </row>
    <row r="11" spans="1:12" s="6" customFormat="1" ht="18">
      <c r="C11" s="53"/>
      <c r="D11" s="53"/>
      <c r="E11" s="53"/>
    </row>
    <row r="12" spans="1:12" s="11" customFormat="1" ht="38.4" customHeight="1">
      <c r="B12" s="54" t="s">
        <v>44</v>
      </c>
      <c r="C12" s="12" t="s">
        <v>45</v>
      </c>
      <c r="D12" s="12" t="s">
        <v>46</v>
      </c>
      <c r="E12" s="12" t="s">
        <v>8</v>
      </c>
    </row>
    <row r="13" spans="1:12" ht="23.25" customHeight="1">
      <c r="A13" s="14" t="s">
        <v>47</v>
      </c>
      <c r="B13" s="14"/>
      <c r="C13" s="24"/>
      <c r="D13" s="24"/>
      <c r="E13" s="24"/>
    </row>
    <row r="14" spans="1:12" ht="21" customHeight="1">
      <c r="A14" s="1" t="s">
        <v>48</v>
      </c>
      <c r="B14" s="17">
        <v>15</v>
      </c>
      <c r="C14" s="24">
        <v>1709914.86</v>
      </c>
      <c r="D14" s="24">
        <f>+'[1]A-RESULTADOS ANEXOS'!E17</f>
        <v>0</v>
      </c>
      <c r="E14" s="24">
        <f>C14-D14</f>
        <v>1709914.86</v>
      </c>
    </row>
    <row r="15" spans="1:12" ht="21" customHeight="1">
      <c r="A15" s="1" t="s">
        <v>49</v>
      </c>
      <c r="B15" s="17">
        <v>16</v>
      </c>
      <c r="C15" s="24">
        <f>+'[1]A-RESULTADOS ANEXOS'!D23</f>
        <v>24648795.710000001</v>
      </c>
      <c r="D15" s="24">
        <f>+'[1]A-RESULTADOS ANEXOS'!E23</f>
        <v>9783913.6899999995</v>
      </c>
      <c r="E15" s="24">
        <f>C15-D15</f>
        <v>14864882.020000001</v>
      </c>
    </row>
    <row r="16" spans="1:12" ht="21" customHeight="1">
      <c r="A16" s="1" t="s">
        <v>50</v>
      </c>
      <c r="B16" s="17">
        <v>17</v>
      </c>
      <c r="C16" s="55">
        <f>+'[1]A-RESULTADOS ANEXOS'!D29</f>
        <v>458002.3</v>
      </c>
      <c r="D16" s="55">
        <f>+'[1]A-RESULTADOS ANEXOS'!E29</f>
        <v>230805.06</v>
      </c>
      <c r="E16" s="56">
        <f>C16-D16</f>
        <v>227197.24</v>
      </c>
      <c r="F16" s="20"/>
    </row>
    <row r="17" spans="1:6" ht="21" customHeight="1">
      <c r="A17" s="14" t="s">
        <v>51</v>
      </c>
      <c r="B17" s="14"/>
      <c r="C17" s="41">
        <f>SUM(C14:C16)</f>
        <v>26816712.870000001</v>
      </c>
      <c r="D17" s="41">
        <f>SUM(D14:D16)</f>
        <v>10014718.75</v>
      </c>
      <c r="E17" s="41">
        <f>SUM(E14:E16)</f>
        <v>16801994.120000001</v>
      </c>
    </row>
    <row r="18" spans="1:6">
      <c r="B18" s="17"/>
      <c r="C18" s="24"/>
      <c r="D18" s="24"/>
      <c r="E18" s="24"/>
    </row>
    <row r="19" spans="1:6">
      <c r="B19" s="17"/>
      <c r="C19" s="24"/>
      <c r="D19" s="24"/>
      <c r="E19" s="24"/>
    </row>
    <row r="20" spans="1:6" ht="23.25" customHeight="1">
      <c r="A20" s="14" t="s">
        <v>52</v>
      </c>
      <c r="B20" s="14"/>
    </row>
    <row r="21" spans="1:6">
      <c r="A21" s="1" t="s">
        <v>53</v>
      </c>
      <c r="B21" s="17">
        <v>18</v>
      </c>
      <c r="C21" s="2">
        <f>+'[1]A-RESULTADOS ANEXOS'!D52</f>
        <v>36567235.280000001</v>
      </c>
      <c r="D21" s="2">
        <f>+'[1]A-RESULTADOS ANEXOS'!E52</f>
        <v>17929742.550000001</v>
      </c>
      <c r="E21" s="2">
        <f>C21-D21</f>
        <v>18637492.73</v>
      </c>
    </row>
    <row r="22" spans="1:6">
      <c r="A22" s="1" t="s">
        <v>54</v>
      </c>
      <c r="B22" s="17">
        <v>19</v>
      </c>
      <c r="C22" s="2">
        <f>+'[1]A-RESULTADOS ANEXOS'!D90</f>
        <v>73560248.829999998</v>
      </c>
      <c r="D22" s="2">
        <f>+'[1]A-RESULTADOS ANEXOS'!E90</f>
        <v>71019375.200000003</v>
      </c>
      <c r="E22" s="2">
        <f>C22-D22</f>
        <v>2540873.6299999952</v>
      </c>
    </row>
    <row r="23" spans="1:6">
      <c r="A23" s="1" t="s">
        <v>55</v>
      </c>
      <c r="B23" s="17">
        <v>20</v>
      </c>
      <c r="C23" s="2">
        <f>+'[1]A-RESULTADOS ANEXOS'!D115</f>
        <v>4527877.9500000011</v>
      </c>
      <c r="D23" s="2">
        <f>+'[1]A-RESULTADOS ANEXOS'!E115</f>
        <v>1775512.3499999999</v>
      </c>
      <c r="E23" s="2">
        <f>C23-D23</f>
        <v>2752365.6000000015</v>
      </c>
    </row>
    <row r="24" spans="1:6" ht="21" customHeight="1">
      <c r="A24" s="1" t="s">
        <v>56</v>
      </c>
      <c r="B24" s="17">
        <v>21</v>
      </c>
      <c r="C24" s="56">
        <f>+'[1]A-RESULTADOS ANEXOS'!D132</f>
        <v>143035752.91</v>
      </c>
      <c r="D24" s="56">
        <f>+'[1]A-RESULTADOS ANEXOS'!E132</f>
        <v>681935.88</v>
      </c>
      <c r="E24" s="56">
        <f>C24-D24</f>
        <v>142353817.03</v>
      </c>
    </row>
    <row r="25" spans="1:6" ht="23.25" customHeight="1">
      <c r="A25" s="14" t="s">
        <v>57</v>
      </c>
      <c r="B25" s="14"/>
      <c r="C25" s="41">
        <f>SUM(C21:C24)</f>
        <v>257691114.97</v>
      </c>
      <c r="D25" s="41">
        <f>SUM(D21:D24)</f>
        <v>91406565.979999989</v>
      </c>
      <c r="E25" s="41">
        <f>SUM(E21:E24)</f>
        <v>166284548.99000001</v>
      </c>
    </row>
    <row r="26" spans="1:6">
      <c r="B26" s="17"/>
      <c r="C26" s="24"/>
      <c r="D26" s="24"/>
      <c r="E26" s="24"/>
      <c r="F26" s="20"/>
    </row>
    <row r="27" spans="1:6" ht="22.5" customHeight="1">
      <c r="A27" s="14" t="s">
        <v>58</v>
      </c>
      <c r="B27" s="14"/>
      <c r="C27" s="2">
        <f>+C17-C25</f>
        <v>-230874402.09999999</v>
      </c>
      <c r="D27" s="2">
        <f>+D17-D25</f>
        <v>-81391847.229999989</v>
      </c>
      <c r="E27" s="2">
        <f>+E17-E25</f>
        <v>-149482554.87</v>
      </c>
    </row>
    <row r="28" spans="1:6">
      <c r="B28" s="17"/>
      <c r="C28" s="24"/>
      <c r="D28" s="24"/>
      <c r="E28" s="24"/>
      <c r="F28" s="20"/>
    </row>
    <row r="29" spans="1:6" ht="23.25" customHeight="1">
      <c r="A29" s="14" t="s">
        <v>59</v>
      </c>
      <c r="B29" s="14"/>
    </row>
    <row r="30" spans="1:6" ht="21" customHeight="1">
      <c r="A30" s="1" t="s">
        <v>60</v>
      </c>
      <c r="B30" s="17">
        <v>22</v>
      </c>
      <c r="C30" s="2">
        <f>+'[1]A-RESULTADOS ANEXOS'!D136</f>
        <v>26308.46</v>
      </c>
      <c r="D30" s="2">
        <f>+'[1]A-RESULTADOS ANEXOS'!E136</f>
        <v>12700.58</v>
      </c>
      <c r="E30" s="2">
        <f>C30-D30</f>
        <v>13607.88</v>
      </c>
    </row>
    <row r="31" spans="1:6" ht="21" customHeight="1">
      <c r="A31" s="1" t="s">
        <v>61</v>
      </c>
      <c r="B31" s="17"/>
      <c r="C31" s="56">
        <f>+'[1]A-RESULTADOS ANEXOS'!D137</f>
        <v>0</v>
      </c>
      <c r="D31" s="56">
        <f>+'[1]A-RESULTADOS ANEXOS'!E137</f>
        <v>0</v>
      </c>
      <c r="E31" s="56">
        <f>+C31-D31</f>
        <v>0</v>
      </c>
    </row>
    <row r="32" spans="1:6" ht="39.75" customHeight="1">
      <c r="A32" s="57" t="s">
        <v>62</v>
      </c>
      <c r="B32" s="14"/>
      <c r="C32" s="41">
        <f>SUM(C30:C31)</f>
        <v>26308.46</v>
      </c>
      <c r="D32" s="41">
        <f>SUM(D30:D31)</f>
        <v>12700.58</v>
      </c>
      <c r="E32" s="41">
        <f>SUM(E30:E31)</f>
        <v>13607.88</v>
      </c>
    </row>
    <row r="33" spans="1:5">
      <c r="C33" s="24"/>
      <c r="D33" s="24"/>
      <c r="E33" s="24"/>
    </row>
    <row r="34" spans="1:5">
      <c r="C34" s="24"/>
      <c r="D34" s="24"/>
      <c r="E34" s="24"/>
    </row>
    <row r="35" spans="1:5">
      <c r="C35" s="24"/>
      <c r="D35" s="24"/>
      <c r="E35" s="24"/>
    </row>
    <row r="36" spans="1:5" ht="30" customHeight="1" thickBot="1">
      <c r="A36" s="14" t="s">
        <v>63</v>
      </c>
      <c r="B36" s="58"/>
      <c r="C36" s="59">
        <f>C27+C32</f>
        <v>-230848093.63999999</v>
      </c>
      <c r="D36" s="59">
        <f>D27+D32</f>
        <v>-81379146.649999991</v>
      </c>
      <c r="E36" s="59">
        <f>E27+E32</f>
        <v>-149468946.99000001</v>
      </c>
    </row>
    <row r="37" spans="1:5" ht="16.2" thickTop="1">
      <c r="C37" s="60">
        <f>C27-C36+C32</f>
        <v>-8.3455233834683895E-9</v>
      </c>
      <c r="D37" s="60">
        <f>D27-D36+D32</f>
        <v>1.7880665836855769E-9</v>
      </c>
      <c r="E37" s="60">
        <f>E27-E36+E32</f>
        <v>4.7675712266936898E-9</v>
      </c>
    </row>
    <row r="38" spans="1:5">
      <c r="C38" s="61"/>
      <c r="D38" s="62"/>
      <c r="E38" s="63"/>
    </row>
    <row r="39" spans="1:5">
      <c r="C39" s="61"/>
      <c r="D39" s="62"/>
      <c r="E39" s="63"/>
    </row>
    <row r="40" spans="1:5">
      <c r="A40" s="46"/>
      <c r="B40" s="46"/>
      <c r="C40" s="47"/>
      <c r="D40" s="47"/>
      <c r="E40" s="47"/>
    </row>
    <row r="41" spans="1:5">
      <c r="A41" s="64"/>
      <c r="B41" s="64"/>
      <c r="C41" s="47"/>
      <c r="D41" s="47"/>
      <c r="E41" s="47"/>
    </row>
    <row r="42" spans="1:5">
      <c r="A42" s="47"/>
      <c r="B42" s="47"/>
      <c r="C42" s="47"/>
      <c r="D42" s="47"/>
      <c r="E42" s="47"/>
    </row>
    <row r="43" spans="1:5">
      <c r="A43" s="47"/>
      <c r="B43" s="47"/>
      <c r="C43" s="47"/>
      <c r="D43" s="47"/>
      <c r="E43" s="47"/>
    </row>
    <row r="44" spans="1:5" s="14" customFormat="1" ht="16.2">
      <c r="A44" s="65" t="s">
        <v>64</v>
      </c>
      <c r="B44" s="66"/>
      <c r="C44" s="66"/>
      <c r="D44" s="125" t="s">
        <v>38</v>
      </c>
      <c r="E44" s="125"/>
    </row>
    <row r="45" spans="1:5" ht="18.75" customHeight="1">
      <c r="A45" s="67" t="str">
        <f>+'[1]Estado Situación'!A57</f>
        <v>Encargado División de Contabilidad</v>
      </c>
      <c r="B45" s="47"/>
      <c r="C45" s="47"/>
      <c r="D45" s="126" t="s">
        <v>40</v>
      </c>
      <c r="E45" s="126"/>
    </row>
    <row r="46" spans="1:5" ht="32.25" customHeight="1">
      <c r="A46" s="64"/>
      <c r="B46" s="64"/>
      <c r="C46" s="47"/>
      <c r="D46" s="47"/>
      <c r="E46" s="47"/>
    </row>
    <row r="47" spans="1:5">
      <c r="A47" s="46"/>
      <c r="B47" s="46"/>
      <c r="C47" s="47"/>
      <c r="D47" s="47"/>
      <c r="E47" s="47"/>
    </row>
    <row r="48" spans="1:5">
      <c r="A48" s="46"/>
      <c r="B48" s="46"/>
      <c r="C48" s="47"/>
      <c r="D48" s="47"/>
      <c r="E48" s="47"/>
    </row>
    <row r="49" spans="1:5" s="14" customFormat="1" ht="16.2">
      <c r="A49" s="123" t="s">
        <v>41</v>
      </c>
      <c r="B49" s="123"/>
      <c r="C49" s="123"/>
      <c r="D49" s="123"/>
      <c r="E49" s="123"/>
    </row>
    <row r="50" spans="1:5">
      <c r="A50" s="124" t="s">
        <v>42</v>
      </c>
      <c r="B50" s="124"/>
      <c r="C50" s="124"/>
      <c r="D50" s="124"/>
      <c r="E50" s="124"/>
    </row>
    <row r="51" spans="1:5">
      <c r="A51" s="46"/>
      <c r="B51" s="46"/>
      <c r="C51" s="47"/>
      <c r="D51" s="47"/>
      <c r="E51" s="47"/>
    </row>
  </sheetData>
  <mergeCells count="8">
    <mergeCell ref="A49:E49"/>
    <mergeCell ref="A50:E50"/>
    <mergeCell ref="A6:E6"/>
    <mergeCell ref="A7:E7"/>
    <mergeCell ref="A8:E8"/>
    <mergeCell ref="A9:E9"/>
    <mergeCell ref="D44:E44"/>
    <mergeCell ref="D45:E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D3BC-21AF-4012-A6F4-77F23CC1E06D}">
  <sheetPr>
    <tabColor theme="6" tint="0.59999389629810485"/>
  </sheetPr>
  <dimension ref="B1:I274"/>
  <sheetViews>
    <sheetView topLeftCell="A133" workbookViewId="0">
      <selection activeCell="D145" sqref="D145"/>
    </sheetView>
  </sheetViews>
  <sheetFormatPr baseColWidth="10" defaultColWidth="11.5546875" defaultRowHeight="15.6"/>
  <cols>
    <col min="1" max="1" width="3.6640625" style="1" customWidth="1"/>
    <col min="2" max="2" width="68.109375" style="1" customWidth="1"/>
    <col min="3" max="3" width="12.109375" style="17" customWidth="1"/>
    <col min="4" max="5" width="28.6640625" style="2" customWidth="1"/>
    <col min="6" max="6" width="24.6640625" style="2" bestFit="1" customWidth="1"/>
    <col min="7" max="7" width="11.5546875" style="1"/>
    <col min="8" max="8" width="20.33203125" style="2" bestFit="1" customWidth="1"/>
    <col min="9" max="16384" width="11.5546875" style="1"/>
  </cols>
  <sheetData>
    <row r="1" spans="2:6">
      <c r="B1" s="68"/>
      <c r="C1" s="69"/>
      <c r="D1" s="70"/>
      <c r="E1" s="70"/>
      <c r="F1" s="70"/>
    </row>
    <row r="2" spans="2:6">
      <c r="D2" s="1"/>
      <c r="E2" s="1"/>
      <c r="F2" s="1"/>
    </row>
    <row r="3" spans="2:6">
      <c r="D3" s="1"/>
      <c r="E3" s="1"/>
      <c r="F3" s="1"/>
    </row>
    <row r="4" spans="2:6">
      <c r="D4" s="1"/>
      <c r="E4" s="1"/>
      <c r="F4" s="1"/>
    </row>
    <row r="5" spans="2:6">
      <c r="D5" s="1"/>
      <c r="E5" s="1"/>
      <c r="F5" s="1"/>
    </row>
    <row r="6" spans="2:6" ht="24.75" customHeight="1">
      <c r="B6" s="14" t="s">
        <v>65</v>
      </c>
      <c r="C6" s="22"/>
      <c r="D6" s="14"/>
      <c r="E6" s="14"/>
      <c r="F6" s="14"/>
    </row>
    <row r="7" spans="2:6" ht="24.75" customHeight="1">
      <c r="B7" s="14" t="s">
        <v>3</v>
      </c>
      <c r="C7" s="22"/>
      <c r="D7" s="14"/>
      <c r="E7" s="14"/>
      <c r="F7" s="14"/>
    </row>
    <row r="8" spans="2:6" ht="24.75" customHeight="1">
      <c r="B8" s="14" t="s">
        <v>66</v>
      </c>
      <c r="C8" s="22"/>
      <c r="D8" s="14"/>
      <c r="E8" s="14"/>
      <c r="F8" s="14"/>
    </row>
    <row r="9" spans="2:6" ht="24.75" customHeight="1">
      <c r="B9" s="14"/>
      <c r="C9" s="71" t="s">
        <v>5</v>
      </c>
      <c r="D9" s="71" t="s">
        <v>6</v>
      </c>
      <c r="E9" s="71" t="s">
        <v>7</v>
      </c>
      <c r="F9" s="71" t="s">
        <v>8</v>
      </c>
    </row>
    <row r="10" spans="2:6" ht="20.100000000000001" customHeight="1">
      <c r="B10" s="14"/>
      <c r="C10" s="22"/>
      <c r="D10" s="14"/>
      <c r="E10" s="14"/>
      <c r="F10" s="14"/>
    </row>
    <row r="11" spans="2:6" ht="20.100000000000001" customHeight="1">
      <c r="D11" s="1"/>
      <c r="E11" s="1"/>
      <c r="F11" s="1"/>
    </row>
    <row r="12" spans="2:6" ht="24.75" customHeight="1">
      <c r="B12" s="14" t="s">
        <v>67</v>
      </c>
      <c r="C12" s="22">
        <v>1</v>
      </c>
      <c r="D12" s="1"/>
      <c r="E12" s="1"/>
      <c r="F12" s="1"/>
    </row>
    <row r="13" spans="2:6" ht="15.75" hidden="1" customHeight="1">
      <c r="B13" s="1" t="s">
        <v>68</v>
      </c>
      <c r="D13" s="72">
        <f>+'[1]Cédula Nota 1'!D9</f>
        <v>0</v>
      </c>
      <c r="E13" s="72">
        <v>0</v>
      </c>
      <c r="F13" s="72">
        <f t="shared" ref="F13:F14" si="0">D13-E13</f>
        <v>0</v>
      </c>
    </row>
    <row r="14" spans="2:6" ht="20.100000000000001" customHeight="1">
      <c r="B14" s="1" t="s">
        <v>69</v>
      </c>
      <c r="D14" s="72">
        <f>+'[1]Cédula Nota 1'!D10</f>
        <v>200000</v>
      </c>
      <c r="E14" s="72">
        <v>200000</v>
      </c>
      <c r="F14" s="72">
        <f t="shared" si="0"/>
        <v>0</v>
      </c>
    </row>
    <row r="15" spans="2:6" ht="20.100000000000001" customHeight="1">
      <c r="B15" s="1" t="s">
        <v>70</v>
      </c>
      <c r="D15" s="72">
        <f>+'[1]Cédula Nota 1'!D11</f>
        <v>479311251.07999998</v>
      </c>
      <c r="E15" s="72">
        <v>490027440.88999999</v>
      </c>
      <c r="F15" s="72">
        <f>D15-E15</f>
        <v>-10716189.810000002</v>
      </c>
    </row>
    <row r="16" spans="2:6" ht="20.100000000000001" customHeight="1">
      <c r="B16" s="1" t="s">
        <v>71</v>
      </c>
      <c r="D16" s="72">
        <f>+'[1]Cédula Nota 1'!D12</f>
        <v>46857.1</v>
      </c>
      <c r="E16" s="72">
        <v>47381.33</v>
      </c>
      <c r="F16" s="72">
        <f>D16-E16</f>
        <v>-524.2300000000032</v>
      </c>
    </row>
    <row r="17" spans="2:6" ht="20.100000000000001" customHeight="1">
      <c r="B17" s="1" t="s">
        <v>72</v>
      </c>
      <c r="D17" s="72">
        <f>+'[1]Cédula Nota 1'!D13</f>
        <v>18143.84</v>
      </c>
      <c r="E17" s="72">
        <v>18143.84</v>
      </c>
      <c r="F17" s="72">
        <f>D17-E17</f>
        <v>0</v>
      </c>
    </row>
    <row r="18" spans="2:6" ht="20.100000000000001" customHeight="1">
      <c r="B18" s="1" t="s">
        <v>73</v>
      </c>
      <c r="D18" s="72">
        <f>+'[1]Cédula Nota 1'!D14</f>
        <v>1077744.0959999999</v>
      </c>
      <c r="E18" s="72">
        <v>1064136.22</v>
      </c>
      <c r="F18" s="72">
        <f>D18-E18</f>
        <v>13607.875999999931</v>
      </c>
    </row>
    <row r="19" spans="2:6" ht="20.100000000000001" customHeight="1">
      <c r="C19" s="73" t="s">
        <v>74</v>
      </c>
      <c r="D19" s="72"/>
      <c r="E19" s="72"/>
      <c r="F19" s="72"/>
    </row>
    <row r="20" spans="2:6" ht="24" customHeight="1">
      <c r="B20" s="14" t="s">
        <v>75</v>
      </c>
      <c r="C20" s="22" t="s">
        <v>76</v>
      </c>
      <c r="D20" s="41">
        <f>SUM(D13:D18)</f>
        <v>480653996.116</v>
      </c>
      <c r="E20" s="41">
        <f>SUM(E13:E18)</f>
        <v>491357102.27999997</v>
      </c>
      <c r="F20" s="41">
        <f>SUM(F13:F18)</f>
        <v>-10703106.164000003</v>
      </c>
    </row>
    <row r="21" spans="2:6" ht="20.100000000000001" customHeight="1">
      <c r="C21" s="17" t="s">
        <v>76</v>
      </c>
      <c r="D21" s="72"/>
      <c r="E21" s="72"/>
      <c r="F21" s="72"/>
    </row>
    <row r="22" spans="2:6" ht="20.100000000000001" customHeight="1">
      <c r="C22" s="17" t="s">
        <v>76</v>
      </c>
      <c r="D22" s="72"/>
      <c r="E22" s="72"/>
      <c r="F22" s="72"/>
    </row>
    <row r="23" spans="2:6" ht="24.75" customHeight="1">
      <c r="B23" s="14" t="s">
        <v>77</v>
      </c>
      <c r="C23" s="22">
        <v>2</v>
      </c>
      <c r="D23" s="1"/>
      <c r="E23" s="1"/>
      <c r="F23" s="1"/>
    </row>
    <row r="24" spans="2:6" ht="21" customHeight="1">
      <c r="B24" s="1" t="s">
        <v>78</v>
      </c>
      <c r="C24" s="17" t="s">
        <v>76</v>
      </c>
      <c r="D24" s="72">
        <f>+'[1]Cédula Nota 2 '!E13</f>
        <v>1709335520.4099998</v>
      </c>
      <c r="E24" s="72">
        <v>1694470638.4000001</v>
      </c>
      <c r="F24" s="72">
        <f>D24-E24</f>
        <v>14864882.009999752</v>
      </c>
    </row>
    <row r="25" spans="2:6" ht="20.25" hidden="1" customHeight="1">
      <c r="B25" s="1" t="s">
        <v>79</v>
      </c>
      <c r="D25" s="72">
        <v>0</v>
      </c>
      <c r="E25" s="72">
        <v>0</v>
      </c>
      <c r="F25" s="72">
        <f>D25-E25</f>
        <v>0</v>
      </c>
    </row>
    <row r="26" spans="2:6" ht="20.25" hidden="1" customHeight="1">
      <c r="B26" s="1" t="s">
        <v>80</v>
      </c>
      <c r="C26" s="17" t="s">
        <v>76</v>
      </c>
      <c r="D26" s="72">
        <v>0</v>
      </c>
      <c r="E26" s="72">
        <v>0</v>
      </c>
      <c r="F26" s="72">
        <f>D26-E26</f>
        <v>0</v>
      </c>
    </row>
    <row r="27" spans="2:6">
      <c r="C27" s="73" t="s">
        <v>74</v>
      </c>
      <c r="D27" s="72"/>
      <c r="E27" s="72"/>
      <c r="F27" s="72"/>
    </row>
    <row r="28" spans="2:6" ht="24" customHeight="1">
      <c r="B28" s="14" t="s">
        <v>81</v>
      </c>
      <c r="C28" s="22" t="s">
        <v>76</v>
      </c>
      <c r="D28" s="41">
        <f>+D24</f>
        <v>1709335520.4099998</v>
      </c>
      <c r="E28" s="41">
        <f>SUM(E24:E27)</f>
        <v>1694470638.4000001</v>
      </c>
      <c r="F28" s="41">
        <f>+D28-E28</f>
        <v>14864882.009999752</v>
      </c>
    </row>
    <row r="29" spans="2:6" ht="20.100000000000001" customHeight="1">
      <c r="C29" s="17" t="s">
        <v>76</v>
      </c>
      <c r="D29" s="72"/>
      <c r="E29" s="72"/>
      <c r="F29" s="72"/>
    </row>
    <row r="30" spans="2:6" ht="20.100000000000001" customHeight="1">
      <c r="C30" s="17" t="s">
        <v>76</v>
      </c>
      <c r="D30" s="74"/>
      <c r="E30" s="72"/>
      <c r="F30" s="72"/>
    </row>
    <row r="31" spans="2:6" ht="24.75" customHeight="1">
      <c r="B31" s="14" t="s">
        <v>82</v>
      </c>
      <c r="C31" s="22">
        <v>3</v>
      </c>
      <c r="D31" s="1"/>
      <c r="E31" s="1"/>
      <c r="F31" s="1"/>
    </row>
    <row r="32" spans="2:6" ht="20.100000000000001" customHeight="1">
      <c r="B32" s="1" t="s">
        <v>83</v>
      </c>
      <c r="C32" s="17" t="s">
        <v>76</v>
      </c>
      <c r="D32" s="2">
        <f>+'[1]Nota 3 Resumen'!C9</f>
        <v>7630080.8599999994</v>
      </c>
      <c r="E32" s="2">
        <v>8126087.3799999999</v>
      </c>
      <c r="F32" s="2">
        <f t="shared" ref="F32:F35" si="1">D32-E32</f>
        <v>-496006.52000000048</v>
      </c>
    </row>
    <row r="33" spans="2:6" ht="20.100000000000001" customHeight="1">
      <c r="B33" s="1" t="s">
        <v>84</v>
      </c>
      <c r="C33" s="17" t="s">
        <v>76</v>
      </c>
      <c r="D33" s="2">
        <f>+'[1]Nota 3 Resumen'!C10</f>
        <v>3755616.92</v>
      </c>
      <c r="E33" s="2">
        <v>3385491.92</v>
      </c>
      <c r="F33" s="2">
        <f t="shared" si="1"/>
        <v>370125</v>
      </c>
    </row>
    <row r="34" spans="2:6" ht="20.100000000000001" customHeight="1">
      <c r="B34" s="1" t="s">
        <v>85</v>
      </c>
      <c r="D34" s="2">
        <f>+'[1]Nota 3 Resumen'!C12</f>
        <v>82795</v>
      </c>
      <c r="E34" s="2">
        <v>87795</v>
      </c>
      <c r="F34" s="2">
        <f t="shared" si="1"/>
        <v>-5000</v>
      </c>
    </row>
    <row r="35" spans="2:6" ht="20.100000000000001" customHeight="1">
      <c r="B35" s="1" t="s">
        <v>86</v>
      </c>
      <c r="C35" s="17" t="s">
        <v>76</v>
      </c>
      <c r="D35" s="2">
        <f>+'[1]Nota 3 Resumen'!C13</f>
        <v>226698.09</v>
      </c>
      <c r="E35" s="2">
        <v>230805.06</v>
      </c>
      <c r="F35" s="2">
        <f t="shared" si="1"/>
        <v>-4106.9700000000012</v>
      </c>
    </row>
    <row r="36" spans="2:6" ht="20.100000000000001" customHeight="1">
      <c r="C36" s="73" t="s">
        <v>74</v>
      </c>
      <c r="D36" s="72"/>
      <c r="E36" s="72"/>
      <c r="F36" s="72"/>
    </row>
    <row r="37" spans="2:6" ht="24" customHeight="1">
      <c r="B37" s="14" t="s">
        <v>87</v>
      </c>
      <c r="C37" s="22" t="s">
        <v>76</v>
      </c>
      <c r="D37" s="41">
        <f>SUM(D32:D35)</f>
        <v>11695190.869999999</v>
      </c>
      <c r="E37" s="41">
        <f>SUM(E32:E35)</f>
        <v>11830179.360000001</v>
      </c>
      <c r="F37" s="41">
        <f>SUM(F32:F35)</f>
        <v>-134988.49000000049</v>
      </c>
    </row>
    <row r="38" spans="2:6" ht="20.100000000000001" customHeight="1">
      <c r="C38" s="17" t="s">
        <v>76</v>
      </c>
      <c r="D38" s="72"/>
      <c r="E38" s="72"/>
      <c r="F38" s="72"/>
    </row>
    <row r="39" spans="2:6" ht="20.100000000000001" customHeight="1">
      <c r="C39" s="17" t="s">
        <v>76</v>
      </c>
      <c r="D39" s="72"/>
      <c r="E39" s="72"/>
      <c r="F39" s="72"/>
    </row>
    <row r="40" spans="2:6" ht="24.75" customHeight="1">
      <c r="B40" s="14" t="s">
        <v>88</v>
      </c>
      <c r="C40" s="22">
        <v>4</v>
      </c>
      <c r="D40" s="1"/>
      <c r="E40" s="1"/>
      <c r="F40" s="1"/>
    </row>
    <row r="41" spans="2:6" ht="20.100000000000001" customHeight="1">
      <c r="B41" s="1" t="s">
        <v>89</v>
      </c>
      <c r="C41" s="22"/>
      <c r="D41" s="72">
        <f>+'[1]NOTA 4  INVENTARIO'!C24</f>
        <v>1739472.24</v>
      </c>
      <c r="E41" s="72">
        <v>2643372.23</v>
      </c>
      <c r="F41" s="72">
        <f>D41-E41</f>
        <v>-903899.99</v>
      </c>
    </row>
    <row r="42" spans="2:6" ht="20.100000000000001" customHeight="1">
      <c r="B42" s="1" t="s">
        <v>90</v>
      </c>
      <c r="C42" s="22"/>
      <c r="D42" s="72">
        <f>+'[1]NOTA 4  INVENTARIO'!C36</f>
        <v>784695.54</v>
      </c>
      <c r="E42" s="72">
        <v>802215.71000000008</v>
      </c>
      <c r="F42" s="72">
        <f>D42-E42</f>
        <v>-17520.170000000042</v>
      </c>
    </row>
    <row r="43" spans="2:6" ht="20.100000000000001" customHeight="1">
      <c r="C43" s="73" t="s">
        <v>74</v>
      </c>
      <c r="D43" s="72"/>
      <c r="E43" s="72"/>
      <c r="F43" s="72"/>
    </row>
    <row r="44" spans="2:6" ht="24" customHeight="1">
      <c r="B44" s="14" t="s">
        <v>91</v>
      </c>
      <c r="C44" s="22" t="s">
        <v>76</v>
      </c>
      <c r="D44" s="41">
        <f>SUM(D41:D43)</f>
        <v>2524167.7800000003</v>
      </c>
      <c r="E44" s="41">
        <f>SUM(E41:E43)</f>
        <v>3445587.94</v>
      </c>
      <c r="F44" s="41">
        <f>SUM(F41:F43)</f>
        <v>-921420.16</v>
      </c>
    </row>
    <row r="45" spans="2:6" ht="20.100000000000001" customHeight="1">
      <c r="C45" s="75"/>
      <c r="D45" s="72"/>
      <c r="E45" s="72"/>
      <c r="F45" s="72"/>
    </row>
    <row r="46" spans="2:6" ht="20.100000000000001" customHeight="1">
      <c r="C46" s="75"/>
      <c r="D46" s="72"/>
      <c r="E46" s="72"/>
      <c r="F46" s="72"/>
    </row>
    <row r="47" spans="2:6" ht="24.75" customHeight="1">
      <c r="B47" s="14" t="s">
        <v>92</v>
      </c>
      <c r="C47" s="22">
        <v>5</v>
      </c>
      <c r="D47" s="1"/>
      <c r="E47" s="1"/>
      <c r="F47" s="1"/>
    </row>
    <row r="48" spans="2:6" ht="20.100000000000001" customHeight="1">
      <c r="B48" s="1" t="s">
        <v>93</v>
      </c>
      <c r="D48" s="72">
        <f>+'[1]NOTA 5  GPA'!D9</f>
        <v>657764.97</v>
      </c>
      <c r="E48" s="72">
        <v>739985.59</v>
      </c>
      <c r="F48" s="72">
        <f>D48-E48</f>
        <v>-82220.62</v>
      </c>
    </row>
    <row r="49" spans="2:6" ht="20.100000000000001" customHeight="1">
      <c r="B49" s="1" t="s">
        <v>94</v>
      </c>
      <c r="D49" s="72">
        <f>+'[1]NOTA 5  GPA'!D12+'[1]NOTA 5  GPA'!D13+'[1]NOTA 5  GPA'!D16</f>
        <v>977083.33333333337</v>
      </c>
      <c r="E49" s="72">
        <v>1312983.3700000001</v>
      </c>
      <c r="F49" s="72">
        <f>D49-E49</f>
        <v>-335900.03666666674</v>
      </c>
    </row>
    <row r="50" spans="2:6" ht="20.100000000000001" customHeight="1">
      <c r="C50" s="73" t="s">
        <v>74</v>
      </c>
      <c r="D50" s="72"/>
      <c r="E50" s="72"/>
      <c r="F50" s="72"/>
    </row>
    <row r="51" spans="2:6" ht="24" customHeight="1">
      <c r="B51" s="14" t="s">
        <v>95</v>
      </c>
      <c r="C51" s="22" t="s">
        <v>76</v>
      </c>
      <c r="D51" s="41">
        <f>SUM(D48:D49)</f>
        <v>1634848.3033333332</v>
      </c>
      <c r="E51" s="41">
        <f>SUM(E48:E49)</f>
        <v>2052968.96</v>
      </c>
      <c r="F51" s="41">
        <f>SUM(F48:F49)</f>
        <v>-418120.65666666673</v>
      </c>
    </row>
    <row r="52" spans="2:6" ht="20.100000000000001" customHeight="1">
      <c r="C52" s="17" t="s">
        <v>76</v>
      </c>
      <c r="D52" s="72"/>
      <c r="E52" s="72"/>
      <c r="F52" s="72"/>
    </row>
    <row r="53" spans="2:6" ht="20.100000000000001" customHeight="1">
      <c r="D53" s="72"/>
      <c r="E53" s="72"/>
      <c r="F53" s="72"/>
    </row>
    <row r="54" spans="2:6" ht="24.75" customHeight="1">
      <c r="B54" s="14" t="s">
        <v>96</v>
      </c>
      <c r="C54" s="22">
        <v>6</v>
      </c>
      <c r="D54" s="1"/>
      <c r="E54" s="1"/>
      <c r="F54" s="1"/>
    </row>
    <row r="55" spans="2:6" ht="20.100000000000001" customHeight="1">
      <c r="B55" s="1" t="s">
        <v>97</v>
      </c>
      <c r="C55" s="22"/>
      <c r="D55" s="72">
        <v>695349700</v>
      </c>
      <c r="E55" s="72">
        <v>695349700</v>
      </c>
      <c r="F55" s="72">
        <f>+D55-E55</f>
        <v>0</v>
      </c>
    </row>
    <row r="56" spans="2:6" ht="20.100000000000001" customHeight="1">
      <c r="B56" s="1" t="s">
        <v>98</v>
      </c>
      <c r="C56" s="76"/>
      <c r="D56" s="72">
        <f>+-309771035.29+-49893711.42</f>
        <v>-359664746.71000004</v>
      </c>
      <c r="E56" s="72">
        <v>-359664746.71000004</v>
      </c>
      <c r="F56" s="72">
        <f>+D56-E56</f>
        <v>0</v>
      </c>
    </row>
    <row r="57" spans="2:6" ht="20.100000000000001" customHeight="1">
      <c r="B57" s="1" t="s">
        <v>99</v>
      </c>
      <c r="C57" s="77"/>
      <c r="D57" s="78">
        <v>34767485</v>
      </c>
      <c r="E57" s="78">
        <v>34767485</v>
      </c>
      <c r="F57" s="78">
        <f>+D57-E57</f>
        <v>0</v>
      </c>
    </row>
    <row r="58" spans="2:6" ht="24.75" customHeight="1">
      <c r="B58" s="14" t="s">
        <v>100</v>
      </c>
      <c r="C58" s="22"/>
      <c r="D58" s="41">
        <f>SUM(D55:D57)</f>
        <v>370452438.28999996</v>
      </c>
      <c r="E58" s="41">
        <f>SUM(E55:E57)</f>
        <v>370452438.28999996</v>
      </c>
      <c r="F58" s="41">
        <f>SUM(F55:F57)</f>
        <v>0</v>
      </c>
    </row>
    <row r="59" spans="2:6" ht="20.100000000000001" customHeight="1">
      <c r="B59" s="79"/>
      <c r="C59" s="22"/>
      <c r="D59" s="80"/>
      <c r="E59" s="80"/>
      <c r="F59" s="80"/>
    </row>
    <row r="60" spans="2:6" ht="20.100000000000001" customHeight="1">
      <c r="C60" s="22"/>
      <c r="D60" s="72"/>
      <c r="E60" s="80"/>
      <c r="F60" s="72"/>
    </row>
    <row r="61" spans="2:6" ht="20.100000000000001" customHeight="1">
      <c r="B61" s="1" t="s">
        <v>101</v>
      </c>
      <c r="C61" s="17" t="s">
        <v>76</v>
      </c>
      <c r="D61" s="72">
        <v>2816310100</v>
      </c>
      <c r="E61" s="72">
        <v>2816310100</v>
      </c>
      <c r="F61" s="72">
        <f>+D61-E61</f>
        <v>0</v>
      </c>
    </row>
    <row r="62" spans="2:6" ht="20.100000000000001" customHeight="1">
      <c r="B62" s="1" t="s">
        <v>98</v>
      </c>
      <c r="D62" s="72">
        <f>989942533.2-676148765+60653227.05</f>
        <v>374446995.25000006</v>
      </c>
      <c r="E62" s="72">
        <v>374446995.25000006</v>
      </c>
      <c r="F62" s="72">
        <f>+D62-E62</f>
        <v>0</v>
      </c>
    </row>
    <row r="63" spans="2:6" ht="20.100000000000001" customHeight="1">
      <c r="B63" s="1" t="s">
        <v>99</v>
      </c>
      <c r="C63" s="81"/>
      <c r="D63" s="78">
        <v>281631010.64999998</v>
      </c>
      <c r="E63" s="78">
        <v>281631010.64999998</v>
      </c>
      <c r="F63" s="78">
        <f>+D63-E63</f>
        <v>0</v>
      </c>
    </row>
    <row r="64" spans="2:6" ht="20.100000000000001" customHeight="1">
      <c r="B64" s="14" t="s">
        <v>102</v>
      </c>
      <c r="C64" s="22"/>
      <c r="D64" s="41">
        <f>SUM(D61:D63)</f>
        <v>3472388105.9000001</v>
      </c>
      <c r="E64" s="41">
        <f>SUM(E61:E63)</f>
        <v>3472388105.9000001</v>
      </c>
      <c r="F64" s="41">
        <f>SUM(F61:F63)</f>
        <v>0</v>
      </c>
    </row>
    <row r="65" spans="2:6" ht="20.100000000000001" customHeight="1">
      <c r="D65" s="72"/>
      <c r="E65" s="72"/>
      <c r="F65" s="72"/>
    </row>
    <row r="66" spans="2:6" ht="20.100000000000001" customHeight="1">
      <c r="D66" s="72"/>
      <c r="E66" s="72"/>
      <c r="F66" s="72"/>
    </row>
    <row r="67" spans="2:6" ht="20.100000000000001" customHeight="1">
      <c r="B67" s="1" t="s">
        <v>103</v>
      </c>
      <c r="D67" s="72">
        <v>251919000</v>
      </c>
      <c r="E67" s="72">
        <v>251919000</v>
      </c>
      <c r="F67" s="72">
        <f>+D67-E67</f>
        <v>0</v>
      </c>
    </row>
    <row r="68" spans="2:6" ht="20.100000000000001" customHeight="1">
      <c r="B68" s="1" t="s">
        <v>98</v>
      </c>
      <c r="D68" s="72">
        <f>2060843894.79+50287783.14</f>
        <v>2111131677.9300001</v>
      </c>
      <c r="E68" s="72">
        <v>2111131677.9300001</v>
      </c>
      <c r="F68" s="72">
        <f>+D68-E68</f>
        <v>0</v>
      </c>
    </row>
    <row r="69" spans="2:6" ht="20.100000000000001" customHeight="1">
      <c r="B69" s="1" t="s">
        <v>99</v>
      </c>
      <c r="C69" s="81"/>
      <c r="D69" s="78">
        <v>25191900</v>
      </c>
      <c r="E69" s="78">
        <v>25191900</v>
      </c>
      <c r="F69" s="78">
        <f>+D69-E69</f>
        <v>0</v>
      </c>
    </row>
    <row r="70" spans="2:6" ht="20.100000000000001" customHeight="1">
      <c r="B70" s="14" t="s">
        <v>104</v>
      </c>
      <c r="C70" s="22"/>
      <c r="D70" s="41">
        <f>SUM(D67:D69)</f>
        <v>2388242577.9300003</v>
      </c>
      <c r="E70" s="41">
        <f>SUM(E67:E69)</f>
        <v>2388242577.9300003</v>
      </c>
      <c r="F70" s="41">
        <f>SUM(F67:F69)</f>
        <v>0</v>
      </c>
    </row>
    <row r="71" spans="2:6" ht="20.100000000000001" customHeight="1">
      <c r="D71" s="72"/>
      <c r="E71" s="72"/>
      <c r="F71" s="72"/>
    </row>
    <row r="72" spans="2:6" ht="20.100000000000001" customHeight="1">
      <c r="D72" s="72"/>
      <c r="E72" s="72"/>
      <c r="F72" s="72"/>
    </row>
    <row r="73" spans="2:6" ht="20.100000000000001" customHeight="1">
      <c r="B73" s="1" t="s">
        <v>105</v>
      </c>
      <c r="D73" s="72">
        <v>2297250000</v>
      </c>
      <c r="E73" s="72">
        <v>2297250000</v>
      </c>
      <c r="F73" s="72">
        <f t="shared" ref="F73:F85" si="2">D73-E73</f>
        <v>0</v>
      </c>
    </row>
    <row r="74" spans="2:6" ht="20.100000000000001" customHeight="1">
      <c r="B74" s="1" t="s">
        <v>98</v>
      </c>
      <c r="D74" s="72">
        <f>5858832680.62-78754498.23</f>
        <v>5780078182.3900003</v>
      </c>
      <c r="E74" s="72">
        <v>5780078182.3900003</v>
      </c>
      <c r="F74" s="72">
        <f t="shared" si="2"/>
        <v>0</v>
      </c>
    </row>
    <row r="75" spans="2:6" ht="20.100000000000001" customHeight="1">
      <c r="B75" s="1" t="s">
        <v>99</v>
      </c>
      <c r="C75" s="81"/>
      <c r="D75" s="78">
        <v>229725000.47999999</v>
      </c>
      <c r="E75" s="78">
        <v>229725000.47999999</v>
      </c>
      <c r="F75" s="78">
        <f t="shared" si="2"/>
        <v>0</v>
      </c>
    </row>
    <row r="76" spans="2:6" ht="20.100000000000001" customHeight="1">
      <c r="B76" s="14" t="s">
        <v>106</v>
      </c>
      <c r="C76" s="22"/>
      <c r="D76" s="41">
        <f>SUM(D73:D75)</f>
        <v>8307053182.8699999</v>
      </c>
      <c r="E76" s="41">
        <f>SUM(E73:E75)</f>
        <v>8307053182.8699999</v>
      </c>
      <c r="F76" s="41">
        <f>SUM(F73:F75)</f>
        <v>0</v>
      </c>
    </row>
    <row r="77" spans="2:6" ht="20.100000000000001" customHeight="1">
      <c r="B77" s="79"/>
      <c r="D77" s="80"/>
      <c r="E77" s="80"/>
      <c r="F77" s="80"/>
    </row>
    <row r="78" spans="2:6" ht="20.100000000000001" customHeight="1">
      <c r="D78" s="72"/>
      <c r="E78" s="72"/>
      <c r="F78" s="72"/>
    </row>
    <row r="79" spans="2:6" ht="20.100000000000001" customHeight="1">
      <c r="B79" s="1" t="s">
        <v>107</v>
      </c>
      <c r="D79" s="82">
        <v>3240339500</v>
      </c>
      <c r="E79" s="72">
        <v>3240339500</v>
      </c>
      <c r="F79" s="72">
        <f t="shared" si="2"/>
        <v>0</v>
      </c>
    </row>
    <row r="80" spans="2:6" ht="20.100000000000001" customHeight="1">
      <c r="B80" s="1" t="s">
        <v>98</v>
      </c>
      <c r="D80" s="78">
        <v>-3240339500</v>
      </c>
      <c r="E80" s="78">
        <v>-3240339500</v>
      </c>
      <c r="F80" s="78">
        <f t="shared" si="2"/>
        <v>0</v>
      </c>
    </row>
    <row r="81" spans="2:9" ht="24.75" customHeight="1">
      <c r="B81" s="14" t="s">
        <v>108</v>
      </c>
      <c r="C81" s="22"/>
      <c r="D81" s="41">
        <f>SUM(D79:D80)</f>
        <v>0</v>
      </c>
      <c r="E81" s="41">
        <f>SUM(E79:E80)</f>
        <v>0</v>
      </c>
      <c r="F81" s="41">
        <f>SUM(F79:F80)</f>
        <v>0</v>
      </c>
    </row>
    <row r="82" spans="2:9" ht="20.100000000000001" customHeight="1">
      <c r="D82" s="72"/>
      <c r="E82" s="72"/>
      <c r="F82" s="72"/>
    </row>
    <row r="83" spans="2:9" ht="20.100000000000001" customHeight="1">
      <c r="D83" s="72"/>
      <c r="E83" s="72"/>
      <c r="F83" s="72"/>
      <c r="I83" s="20"/>
    </row>
    <row r="84" spans="2:9" ht="20.100000000000001" customHeight="1">
      <c r="B84" s="1" t="s">
        <v>109</v>
      </c>
      <c r="D84" s="82">
        <v>3475097800</v>
      </c>
      <c r="E84" s="72">
        <v>3475097800</v>
      </c>
      <c r="F84" s="72">
        <f t="shared" si="2"/>
        <v>0</v>
      </c>
    </row>
    <row r="85" spans="2:9" ht="20.100000000000001" customHeight="1">
      <c r="B85" s="1" t="s">
        <v>98</v>
      </c>
      <c r="D85" s="78">
        <v>-3475097800</v>
      </c>
      <c r="E85" s="78">
        <v>-3475097800</v>
      </c>
      <c r="F85" s="78">
        <f t="shared" si="2"/>
        <v>0</v>
      </c>
    </row>
    <row r="86" spans="2:9" ht="20.100000000000001" customHeight="1">
      <c r="B86" s="14" t="s">
        <v>110</v>
      </c>
      <c r="C86" s="22"/>
      <c r="D86" s="41">
        <f>SUM(D84:D85)</f>
        <v>0</v>
      </c>
      <c r="E86" s="41">
        <f>SUM(E84:E85)</f>
        <v>0</v>
      </c>
      <c r="F86" s="41">
        <f>SUM(F84:F85)</f>
        <v>0</v>
      </c>
    </row>
    <row r="87" spans="2:9" ht="20.100000000000001" customHeight="1">
      <c r="D87" s="72"/>
      <c r="E87" s="72"/>
      <c r="F87" s="72"/>
    </row>
    <row r="88" spans="2:9" ht="20.100000000000001" customHeight="1">
      <c r="D88" s="72"/>
      <c r="E88" s="72"/>
      <c r="F88" s="72"/>
    </row>
    <row r="89" spans="2:9" ht="20.100000000000001" customHeight="1">
      <c r="B89" s="1" t="s">
        <v>111</v>
      </c>
      <c r="D89" s="72">
        <v>3462816000</v>
      </c>
      <c r="E89" s="72">
        <v>3462816000</v>
      </c>
      <c r="F89" s="72">
        <f>D89-E89</f>
        <v>0</v>
      </c>
    </row>
    <row r="90" spans="2:9" ht="20.100000000000001" customHeight="1">
      <c r="B90" s="1" t="s">
        <v>98</v>
      </c>
      <c r="D90" s="78">
        <v>-3462816000</v>
      </c>
      <c r="E90" s="78">
        <v>-3462816000</v>
      </c>
      <c r="F90" s="78">
        <f>D90-E90</f>
        <v>0</v>
      </c>
    </row>
    <row r="91" spans="2:9" ht="20.100000000000001" customHeight="1">
      <c r="B91" s="14" t="s">
        <v>112</v>
      </c>
      <c r="C91" s="22"/>
      <c r="D91" s="41">
        <f>SUM(D89:D90)</f>
        <v>0</v>
      </c>
      <c r="E91" s="41">
        <f>SUM(E89:E90)</f>
        <v>0</v>
      </c>
      <c r="F91" s="41">
        <f>SUM(F89:F90)</f>
        <v>0</v>
      </c>
    </row>
    <row r="92" spans="2:9" ht="20.100000000000001" customHeight="1">
      <c r="B92" s="83"/>
      <c r="C92" s="22"/>
      <c r="D92" s="41"/>
      <c r="E92" s="41"/>
      <c r="F92" s="41"/>
    </row>
    <row r="93" spans="2:9" ht="20.100000000000001" customHeight="1">
      <c r="B93" s="14"/>
      <c r="C93" s="22"/>
      <c r="D93" s="41"/>
      <c r="E93" s="41"/>
      <c r="F93" s="41"/>
    </row>
    <row r="94" spans="2:9" ht="39" customHeight="1">
      <c r="B94" s="84" t="s">
        <v>113</v>
      </c>
      <c r="D94" s="72">
        <v>134998789</v>
      </c>
      <c r="E94" s="72">
        <v>0</v>
      </c>
      <c r="F94" s="72">
        <f>+D94-E94</f>
        <v>134998789</v>
      </c>
    </row>
    <row r="95" spans="2:9" ht="20.100000000000001" customHeight="1">
      <c r="B95" s="1" t="s">
        <v>98</v>
      </c>
      <c r="D95" s="78">
        <f>1709914.86-5224504.5</f>
        <v>-3514589.6399999997</v>
      </c>
      <c r="E95" s="78"/>
      <c r="F95" s="78">
        <f>+D95-E95</f>
        <v>-3514589.6399999997</v>
      </c>
    </row>
    <row r="96" spans="2:9" ht="20.100000000000001" customHeight="1">
      <c r="B96" s="14" t="s">
        <v>114</v>
      </c>
      <c r="C96" s="22"/>
      <c r="D96" s="41">
        <f>SUM(D94:D95)</f>
        <v>131484199.36</v>
      </c>
      <c r="E96" s="41">
        <f>SUM(E94:E95)</f>
        <v>0</v>
      </c>
      <c r="F96" s="85">
        <f>+D96-E96</f>
        <v>131484199.36</v>
      </c>
    </row>
    <row r="97" spans="2:6" ht="20.100000000000001" customHeight="1">
      <c r="B97" s="14"/>
      <c r="C97" s="22"/>
      <c r="D97" s="41"/>
      <c r="E97" s="41"/>
      <c r="F97" s="41"/>
    </row>
    <row r="98" spans="2:6" ht="20.100000000000001" customHeight="1">
      <c r="B98" s="14"/>
      <c r="C98" s="22"/>
      <c r="D98" s="41"/>
      <c r="E98" s="41"/>
      <c r="F98" s="41"/>
    </row>
    <row r="99" spans="2:6" ht="39.75" customHeight="1">
      <c r="B99" s="84" t="s">
        <v>115</v>
      </c>
      <c r="D99" s="72">
        <v>30000</v>
      </c>
      <c r="E99" s="72">
        <v>0</v>
      </c>
      <c r="F99" s="72">
        <f>+D99-E99</f>
        <v>30000</v>
      </c>
    </row>
    <row r="100" spans="2:6" ht="20.100000000000001" customHeight="1">
      <c r="B100" s="1" t="s">
        <v>98</v>
      </c>
      <c r="D100" s="78">
        <v>0</v>
      </c>
      <c r="E100" s="78">
        <v>0</v>
      </c>
      <c r="F100" s="78">
        <f>+D100-E100</f>
        <v>0</v>
      </c>
    </row>
    <row r="101" spans="2:6" ht="20.100000000000001" customHeight="1">
      <c r="B101" s="14" t="s">
        <v>116</v>
      </c>
      <c r="C101" s="22"/>
      <c r="D101" s="41">
        <f>SUM(D99:D100)</f>
        <v>30000</v>
      </c>
      <c r="E101" s="41">
        <f>SUM(E99:E100)</f>
        <v>0</v>
      </c>
      <c r="F101" s="85">
        <f>+D101-E101</f>
        <v>30000</v>
      </c>
    </row>
    <row r="102" spans="2:6" ht="20.100000000000001" customHeight="1">
      <c r="C102" s="73" t="s">
        <v>74</v>
      </c>
      <c r="D102" s="72"/>
      <c r="E102" s="72"/>
      <c r="F102" s="86"/>
    </row>
    <row r="103" spans="2:6" ht="24" customHeight="1">
      <c r="B103" s="14" t="s">
        <v>117</v>
      </c>
      <c r="C103" s="22" t="s">
        <v>76</v>
      </c>
      <c r="D103" s="41">
        <f>+D58+D64+D70+D76+D81+D86+D91+D96+D101</f>
        <v>14669650504.350002</v>
      </c>
      <c r="E103" s="41">
        <f>+E58+E64+E70+E76+E81+E86+E91+E96+E101</f>
        <v>14538136304.990002</v>
      </c>
      <c r="F103" s="41">
        <f>+F58+F64+F70+F76+F81+F86+F91+F96+F101</f>
        <v>131514199.36</v>
      </c>
    </row>
    <row r="104" spans="2:6" ht="20.100000000000001" customHeight="1">
      <c r="B104" s="14"/>
      <c r="D104" s="87"/>
      <c r="E104" s="80"/>
      <c r="F104" s="80"/>
    </row>
    <row r="105" spans="2:6" ht="20.100000000000001" customHeight="1">
      <c r="B105" s="88"/>
      <c r="C105" s="81"/>
      <c r="E105" s="80"/>
      <c r="F105" s="80"/>
    </row>
    <row r="106" spans="2:6" ht="24.75" customHeight="1">
      <c r="B106" s="14" t="s">
        <v>118</v>
      </c>
      <c r="C106" s="22">
        <v>7</v>
      </c>
      <c r="D106" s="1"/>
      <c r="E106" s="1"/>
      <c r="F106" s="1"/>
    </row>
    <row r="107" spans="2:6" ht="20.100000000000001" customHeight="1">
      <c r="B107" s="1" t="s">
        <v>119</v>
      </c>
      <c r="D107" s="72">
        <f>+'[1]NOTA 7-AVANCES A FUTURAS CAPIT'!C14</f>
        <v>383156800</v>
      </c>
      <c r="E107" s="72">
        <v>383156800</v>
      </c>
      <c r="F107" s="72">
        <f>D107-E107</f>
        <v>0</v>
      </c>
    </row>
    <row r="108" spans="2:6" ht="20.100000000000001" customHeight="1">
      <c r="B108" s="1" t="s">
        <v>120</v>
      </c>
      <c r="D108" s="72">
        <f>+'[1]NOTA 7-AVANCES A FUTURAS CAPIT'!C15</f>
        <v>296750000</v>
      </c>
      <c r="E108" s="72">
        <v>296750000</v>
      </c>
      <c r="F108" s="72">
        <f t="shared" ref="F108:F109" si="3">D108-E108</f>
        <v>0</v>
      </c>
    </row>
    <row r="109" spans="2:6" ht="20.100000000000001" customHeight="1">
      <c r="B109" s="1" t="s">
        <v>121</v>
      </c>
      <c r="D109" s="72">
        <f>+'[1]NOTA 7-AVANCES A FUTURAS CAPIT'!C16</f>
        <v>1066750000</v>
      </c>
      <c r="E109" s="72">
        <v>1066750000</v>
      </c>
      <c r="F109" s="72">
        <f t="shared" si="3"/>
        <v>0</v>
      </c>
    </row>
    <row r="110" spans="2:6" ht="20.100000000000001" customHeight="1">
      <c r="C110" s="73" t="s">
        <v>74</v>
      </c>
      <c r="D110" s="72"/>
      <c r="E110" s="72"/>
      <c r="F110" s="72"/>
    </row>
    <row r="111" spans="2:6" ht="24" customHeight="1">
      <c r="B111" s="14" t="s">
        <v>122</v>
      </c>
      <c r="C111" s="22" t="s">
        <v>76</v>
      </c>
      <c r="D111" s="41">
        <f>SUM(D107:D109)</f>
        <v>1746656800</v>
      </c>
      <c r="E111" s="41">
        <f t="shared" ref="E111:F111" si="4">SUM(E107:E109)</f>
        <v>1746656800</v>
      </c>
      <c r="F111" s="41">
        <f t="shared" si="4"/>
        <v>0</v>
      </c>
    </row>
    <row r="112" spans="2:6" ht="20.100000000000001" customHeight="1">
      <c r="B112" s="14"/>
      <c r="D112" s="80"/>
      <c r="E112" s="80"/>
      <c r="F112" s="80"/>
    </row>
    <row r="113" spans="2:8" ht="20.100000000000001" customHeight="1">
      <c r="B113" s="88"/>
      <c r="C113" s="81"/>
      <c r="D113" s="80"/>
      <c r="E113" s="80"/>
      <c r="F113" s="80"/>
    </row>
    <row r="114" spans="2:8" ht="24.75" customHeight="1">
      <c r="B114" s="14" t="s">
        <v>123</v>
      </c>
      <c r="C114" s="22">
        <v>8</v>
      </c>
      <c r="D114" s="1"/>
      <c r="E114" s="1"/>
      <c r="F114" s="1"/>
    </row>
    <row r="115" spans="2:8" ht="20.100000000000001" customHeight="1">
      <c r="B115" s="1" t="s">
        <v>124</v>
      </c>
      <c r="D115" s="89">
        <f>+'[1]NOTA 8-MOBILIARIO Y EQUIPOS, NE'!C17</f>
        <v>57967280.019999996</v>
      </c>
      <c r="E115" s="72">
        <v>56654886.609999999</v>
      </c>
      <c r="F115" s="72">
        <f t="shared" ref="F115:F122" si="5">D115-E115</f>
        <v>1312393.4099999964</v>
      </c>
      <c r="G115" s="72"/>
    </row>
    <row r="116" spans="2:8" ht="20.100000000000001" customHeight="1">
      <c r="B116" s="1" t="s">
        <v>125</v>
      </c>
      <c r="D116" s="90">
        <f>+-'[1]NOTA 8-MOBILIARIO Y EQUIPOS, NE'!C24</f>
        <v>-39900271.190000005</v>
      </c>
      <c r="E116" s="72">
        <v>-39346882.369999997</v>
      </c>
      <c r="F116" s="72">
        <f t="shared" si="5"/>
        <v>-553388.82000000775</v>
      </c>
      <c r="G116" s="72"/>
    </row>
    <row r="117" spans="2:8" ht="20.100000000000001" customHeight="1">
      <c r="B117" s="1" t="s">
        <v>126</v>
      </c>
      <c r="C117" s="81"/>
      <c r="D117" s="90">
        <f>+'[1]NOTA 8-MOBILIARIO Y EQUIPOS, NE'!D17</f>
        <v>1003826</v>
      </c>
      <c r="E117" s="72">
        <v>1003826</v>
      </c>
      <c r="F117" s="72">
        <f t="shared" si="5"/>
        <v>0</v>
      </c>
      <c r="G117" s="72"/>
    </row>
    <row r="118" spans="2:8" ht="20.100000000000001" customHeight="1">
      <c r="B118" s="1" t="s">
        <v>125</v>
      </c>
      <c r="C118" s="81"/>
      <c r="D118" s="90">
        <f>+-'[1]NOTA 8-MOBILIARIO Y EQUIPOS, NE'!D24</f>
        <v>-501913.50000000006</v>
      </c>
      <c r="E118" s="72">
        <v>-485183.05</v>
      </c>
      <c r="F118" s="72">
        <f t="shared" si="5"/>
        <v>-16730.45000000007</v>
      </c>
      <c r="G118" s="72"/>
    </row>
    <row r="119" spans="2:8" ht="20.100000000000001" customHeight="1">
      <c r="B119" s="1" t="s">
        <v>127</v>
      </c>
      <c r="C119" s="81"/>
      <c r="D119" s="90">
        <f>+'[1]NOTA 8-MOBILIARIO Y EQUIPOS, NE'!E17</f>
        <v>25682855.010000002</v>
      </c>
      <c r="E119" s="72">
        <v>25682855.010000002</v>
      </c>
      <c r="F119" s="72">
        <f t="shared" si="5"/>
        <v>0</v>
      </c>
      <c r="G119" s="72"/>
    </row>
    <row r="120" spans="2:8" ht="20.100000000000001" customHeight="1">
      <c r="B120" s="1" t="s">
        <v>125</v>
      </c>
      <c r="C120" s="81"/>
      <c r="D120" s="91">
        <f>+-'[1]NOTA 8-MOBILIARIO Y EQUIPOS, NE'!E24</f>
        <v>-21382152.890000001</v>
      </c>
      <c r="E120" s="2">
        <v>-21279755.23</v>
      </c>
      <c r="F120" s="2">
        <f t="shared" si="5"/>
        <v>-102397.66000000015</v>
      </c>
      <c r="G120" s="2"/>
    </row>
    <row r="121" spans="2:8" ht="20.100000000000001" customHeight="1">
      <c r="B121" s="1" t="s">
        <v>128</v>
      </c>
      <c r="C121" s="81" t="s">
        <v>76</v>
      </c>
      <c r="D121" s="91">
        <f>+'[1]NOTA 8-MOBILIARIO Y EQUIPOS, NE'!I17</f>
        <v>5881555.6499999994</v>
      </c>
      <c r="E121" s="2">
        <v>5881555.6499999994</v>
      </c>
      <c r="F121" s="2">
        <f t="shared" si="5"/>
        <v>0</v>
      </c>
      <c r="G121" s="2"/>
    </row>
    <row r="122" spans="2:8" ht="20.100000000000001" customHeight="1">
      <c r="B122" s="1" t="s">
        <v>129</v>
      </c>
      <c r="C122" s="81"/>
      <c r="D122" s="91">
        <f>+-'[1]NOTA 8-MOBILIARIO Y EQUIPOS, NE'!I24</f>
        <v>-5881555.6499999994</v>
      </c>
      <c r="E122" s="2">
        <v>-5881555.6499999994</v>
      </c>
      <c r="F122" s="2">
        <f t="shared" si="5"/>
        <v>0</v>
      </c>
      <c r="G122" s="2"/>
    </row>
    <row r="123" spans="2:8" ht="20.100000000000001" customHeight="1">
      <c r="C123" s="73" t="s">
        <v>74</v>
      </c>
      <c r="D123" s="72"/>
      <c r="E123" s="72"/>
      <c r="F123" s="89"/>
      <c r="G123" s="72"/>
    </row>
    <row r="124" spans="2:8" ht="20.100000000000001" customHeight="1">
      <c r="B124" s="14" t="s">
        <v>130</v>
      </c>
      <c r="C124" s="22" t="s">
        <v>76</v>
      </c>
      <c r="D124" s="41">
        <f>SUM(D115:D122)</f>
        <v>22869623.449999988</v>
      </c>
      <c r="E124" s="41">
        <f>SUM(E115:E122)</f>
        <v>22229746.970000003</v>
      </c>
      <c r="F124" s="41">
        <f>SUM(F115:F122)</f>
        <v>639876.47999998846</v>
      </c>
    </row>
    <row r="125" spans="2:8" ht="20.100000000000001" customHeight="1">
      <c r="B125" s="20"/>
      <c r="C125" s="17" t="s">
        <v>76</v>
      </c>
      <c r="D125" s="72"/>
      <c r="E125" s="72"/>
      <c r="F125" s="72"/>
    </row>
    <row r="126" spans="2:8" ht="20.100000000000001" customHeight="1">
      <c r="B126" s="20"/>
      <c r="C126" s="17" t="s">
        <v>76</v>
      </c>
      <c r="D126" s="72"/>
      <c r="E126" s="72"/>
      <c r="F126" s="72"/>
    </row>
    <row r="127" spans="2:8" ht="24.75" customHeight="1">
      <c r="B127" s="14" t="s">
        <v>131</v>
      </c>
      <c r="C127" s="22">
        <v>9</v>
      </c>
      <c r="D127" s="1"/>
      <c r="E127" s="1"/>
      <c r="F127" s="1"/>
    </row>
    <row r="128" spans="2:8" ht="20.100000000000001" customHeight="1">
      <c r="B128" s="1" t="s">
        <v>132</v>
      </c>
      <c r="D128" s="72">
        <f>+'[1]NOTA 9-CEDULAS CxP PROVEEDORES '!C9</f>
        <v>2538656.9900000002</v>
      </c>
      <c r="E128" s="72">
        <v>2433852.2799999998</v>
      </c>
      <c r="F128" s="72">
        <f t="shared" ref="F128:F133" si="6">D128-E128</f>
        <v>104804.71000000043</v>
      </c>
      <c r="H128" s="72"/>
    </row>
    <row r="129" spans="2:8" ht="20.100000000000001" customHeight="1">
      <c r="B129" s="1" t="s">
        <v>133</v>
      </c>
      <c r="D129" s="82">
        <f>+'[1]NOTA 9-CEDULAS CxP PROVEEDORES '!C10</f>
        <v>330646.10933199996</v>
      </c>
      <c r="E129" s="72">
        <v>422180.86</v>
      </c>
      <c r="F129" s="72">
        <f t="shared" si="6"/>
        <v>-91534.750668000022</v>
      </c>
      <c r="H129" s="72"/>
    </row>
    <row r="130" spans="2:8" ht="20.100000000000001" customHeight="1">
      <c r="B130" s="1" t="s">
        <v>134</v>
      </c>
      <c r="C130" s="17" t="s">
        <v>76</v>
      </c>
      <c r="D130" s="82">
        <f>+'[1]NOTA 9-CEDULAS CxP PROVEEDORES '!C11</f>
        <v>62951.26</v>
      </c>
      <c r="E130" s="70">
        <v>100161.08</v>
      </c>
      <c r="F130" s="72">
        <f t="shared" si="6"/>
        <v>-37209.82</v>
      </c>
      <c r="H130" s="72"/>
    </row>
    <row r="131" spans="2:8" ht="20.100000000000001" customHeight="1">
      <c r="B131" s="1" t="s">
        <v>135</v>
      </c>
      <c r="D131" s="82">
        <f>+'[1]NOTA 9-CEDULAS CxP PROVEEDORES '!C12</f>
        <v>4450</v>
      </c>
      <c r="E131" s="72">
        <v>7890</v>
      </c>
      <c r="F131" s="72">
        <f>D131-E131</f>
        <v>-3440</v>
      </c>
      <c r="H131" s="72"/>
    </row>
    <row r="132" spans="2:8" ht="20.100000000000001" customHeight="1">
      <c r="B132" s="1" t="s">
        <v>136</v>
      </c>
      <c r="D132" s="82">
        <f>+'[1]NOTA 9-CEDULAS CxP PROVEEDORES '!C13</f>
        <v>0</v>
      </c>
      <c r="E132" s="72">
        <v>0</v>
      </c>
      <c r="F132" s="72">
        <f t="shared" si="6"/>
        <v>0</v>
      </c>
      <c r="H132" s="72"/>
    </row>
    <row r="133" spans="2:8" ht="20.100000000000001" customHeight="1">
      <c r="B133" s="1" t="s">
        <v>137</v>
      </c>
      <c r="D133" s="82">
        <f>+'[1]NOTA 9-CEDULAS CxP PROVEEDORES '!C14</f>
        <v>540290</v>
      </c>
      <c r="E133" s="72">
        <v>0</v>
      </c>
      <c r="F133" s="72">
        <f t="shared" si="6"/>
        <v>540290</v>
      </c>
      <c r="H133" s="72"/>
    </row>
    <row r="134" spans="2:8">
      <c r="C134" s="73" t="s">
        <v>74</v>
      </c>
      <c r="D134" s="72"/>
      <c r="E134" s="72"/>
      <c r="F134" s="72"/>
      <c r="H134" s="72"/>
    </row>
    <row r="135" spans="2:8" ht="24" customHeight="1">
      <c r="B135" s="14" t="s">
        <v>138</v>
      </c>
      <c r="C135" s="22"/>
      <c r="D135" s="41">
        <f>SUM(D128:D134)</f>
        <v>3476994.3593319999</v>
      </c>
      <c r="E135" s="41">
        <f>SUM(E128:E134)</f>
        <v>2964084.2199999997</v>
      </c>
      <c r="F135" s="41">
        <f>SUM(F128:F134)</f>
        <v>512910.1393320004</v>
      </c>
    </row>
    <row r="136" spans="2:8" ht="20.100000000000001" customHeight="1">
      <c r="D136" s="72"/>
      <c r="E136" s="72"/>
      <c r="F136" s="72"/>
      <c r="H136" s="72"/>
    </row>
    <row r="137" spans="2:8" ht="20.100000000000001" customHeight="1">
      <c r="D137" s="72"/>
      <c r="E137" s="72"/>
      <c r="F137" s="72"/>
      <c r="H137" s="72"/>
    </row>
    <row r="138" spans="2:8" ht="34.5" customHeight="1">
      <c r="B138" s="57" t="s">
        <v>139</v>
      </c>
      <c r="C138" s="22">
        <v>10</v>
      </c>
      <c r="D138" s="1"/>
      <c r="E138" s="1"/>
      <c r="F138" s="1"/>
    </row>
    <row r="139" spans="2:8" ht="36" customHeight="1">
      <c r="B139" s="92" t="s">
        <v>140</v>
      </c>
      <c r="D139" s="72">
        <f>+'[1]NOTA 10-CEDULAS CxP CONTRATISTA'!C10</f>
        <v>641368.51</v>
      </c>
      <c r="E139" s="72">
        <v>653990.1</v>
      </c>
      <c r="F139" s="72">
        <f>D139-E139</f>
        <v>-12621.589999999967</v>
      </c>
      <c r="H139" s="72"/>
    </row>
    <row r="140" spans="2:8" ht="20.100000000000001" customHeight="1">
      <c r="B140" s="1" t="s">
        <v>141</v>
      </c>
      <c r="D140" s="82">
        <v>0</v>
      </c>
      <c r="E140" s="70">
        <v>0</v>
      </c>
      <c r="F140" s="72">
        <f t="shared" ref="F140" si="7">D140-E140</f>
        <v>0</v>
      </c>
      <c r="H140" s="72"/>
    </row>
    <row r="141" spans="2:8" ht="20.100000000000001" customHeight="1">
      <c r="C141" s="73" t="s">
        <v>74</v>
      </c>
      <c r="D141" s="70"/>
      <c r="E141" s="70"/>
      <c r="F141" s="72"/>
      <c r="H141" s="72"/>
    </row>
    <row r="142" spans="2:8" ht="31.5" customHeight="1">
      <c r="B142" s="57" t="s">
        <v>142</v>
      </c>
      <c r="C142" s="22" t="s">
        <v>76</v>
      </c>
      <c r="D142" s="41">
        <f>SUM(D139:D141)</f>
        <v>641368.51</v>
      </c>
      <c r="E142" s="41">
        <f t="shared" ref="E142:F142" si="8">SUM(E139:E141)</f>
        <v>653990.1</v>
      </c>
      <c r="F142" s="41">
        <f t="shared" si="8"/>
        <v>-12621.589999999967</v>
      </c>
    </row>
    <row r="143" spans="2:8" ht="20.100000000000001" customHeight="1">
      <c r="B143" s="68"/>
      <c r="C143" s="85"/>
      <c r="D143" s="72"/>
      <c r="E143" s="72"/>
      <c r="F143" s="72"/>
      <c r="H143" s="72"/>
    </row>
    <row r="144" spans="2:8" ht="20.100000000000001" customHeight="1">
      <c r="C144" s="17" t="s">
        <v>76</v>
      </c>
    </row>
    <row r="145" spans="2:6" ht="24.75" customHeight="1">
      <c r="B145" s="14" t="s">
        <v>143</v>
      </c>
      <c r="C145" s="22">
        <v>11</v>
      </c>
      <c r="D145" s="1"/>
      <c r="E145" s="1"/>
      <c r="F145" s="1"/>
    </row>
    <row r="146" spans="2:6" ht="20.100000000000001" customHeight="1">
      <c r="B146" s="1" t="s">
        <v>144</v>
      </c>
      <c r="D146" s="93">
        <f>+'[1]NOTA 11-GASTOS PERSONAL X PAGAR'!B9</f>
        <v>504349.93</v>
      </c>
      <c r="E146" s="72">
        <v>480314.28</v>
      </c>
      <c r="F146" s="72">
        <f>D146-E146</f>
        <v>24035.649999999965</v>
      </c>
    </row>
    <row r="147" spans="2:6" ht="20.100000000000001" customHeight="1">
      <c r="B147" s="1" t="s">
        <v>145</v>
      </c>
      <c r="C147" s="17" t="s">
        <v>76</v>
      </c>
      <c r="D147" s="94">
        <f>+'[1]NOTA 11-GASTOS PERSONAL X PAGAR'!B10</f>
        <v>8961511.6500000004</v>
      </c>
      <c r="E147" s="2">
        <v>4158693.44</v>
      </c>
      <c r="F147" s="2">
        <f>D147-E147</f>
        <v>4802818.2100000009</v>
      </c>
    </row>
    <row r="148" spans="2:6" ht="20.100000000000001" customHeight="1">
      <c r="B148" s="1" t="s">
        <v>146</v>
      </c>
      <c r="D148" s="94">
        <v>1681970.9000000022</v>
      </c>
      <c r="E148" s="2">
        <v>0</v>
      </c>
      <c r="F148" s="2">
        <f>D148-E148</f>
        <v>1681970.9000000022</v>
      </c>
    </row>
    <row r="149" spans="2:6" ht="20.100000000000001" customHeight="1">
      <c r="B149" s="1" t="s">
        <v>147</v>
      </c>
      <c r="C149" s="17" t="s">
        <v>76</v>
      </c>
      <c r="D149" s="94">
        <f>+'[1]NOTA 11-GASTOS PERSONAL X PAGAR'!B12</f>
        <v>3491852.8</v>
      </c>
      <c r="E149" s="2">
        <v>3112241.01</v>
      </c>
      <c r="F149" s="2">
        <f>D149-E149</f>
        <v>379611.79000000004</v>
      </c>
    </row>
    <row r="150" spans="2:6" ht="20.100000000000001" customHeight="1">
      <c r="B150" s="1" t="s">
        <v>148</v>
      </c>
      <c r="C150" s="17" t="s">
        <v>76</v>
      </c>
      <c r="D150" s="95">
        <f>+'[1]NOTA 11-GASTOS PERSONAL X PAGAR'!B13</f>
        <v>1622480.01</v>
      </c>
      <c r="E150" s="2">
        <v>812281.67</v>
      </c>
      <c r="F150" s="2">
        <f>D150-E150</f>
        <v>810198.34</v>
      </c>
    </row>
    <row r="151" spans="2:6" ht="20.100000000000001" customHeight="1">
      <c r="C151" s="73" t="s">
        <v>74</v>
      </c>
      <c r="D151" s="72"/>
      <c r="E151" s="72"/>
      <c r="F151" s="72"/>
    </row>
    <row r="152" spans="2:6" ht="24" customHeight="1">
      <c r="B152" s="14" t="s">
        <v>149</v>
      </c>
      <c r="C152" s="22" t="s">
        <v>76</v>
      </c>
      <c r="D152" s="41">
        <f>SUM(D146:D151)</f>
        <v>16262165.290000001</v>
      </c>
      <c r="E152" s="41">
        <f>SUM(E146:E151)</f>
        <v>8563530.4000000004</v>
      </c>
      <c r="F152" s="41">
        <f>SUM(F146:F151)</f>
        <v>7698634.8900000034</v>
      </c>
    </row>
    <row r="153" spans="2:6" ht="20.100000000000001" customHeight="1">
      <c r="C153" s="17" t="s">
        <v>76</v>
      </c>
      <c r="D153" s="72"/>
      <c r="E153" s="72"/>
      <c r="F153" s="72"/>
    </row>
    <row r="154" spans="2:6" ht="20.100000000000001" customHeight="1">
      <c r="C154" s="17" t="s">
        <v>76</v>
      </c>
      <c r="D154" s="72"/>
      <c r="E154" s="72"/>
      <c r="F154" s="72"/>
    </row>
    <row r="155" spans="2:6" ht="24.75" customHeight="1">
      <c r="B155" s="14" t="s">
        <v>150</v>
      </c>
      <c r="C155" s="22">
        <v>12</v>
      </c>
      <c r="D155" s="1"/>
      <c r="E155" s="1"/>
      <c r="F155" s="1"/>
    </row>
    <row r="156" spans="2:6" ht="20.100000000000001" customHeight="1">
      <c r="B156" s="1" t="s">
        <v>151</v>
      </c>
      <c r="D156" s="82">
        <f>+'[1]NOTA 12-RETENCIONES X PAGAR'!B10</f>
        <v>161970.54999999999</v>
      </c>
      <c r="E156" s="86">
        <v>159457.66</v>
      </c>
      <c r="F156" s="72">
        <f>D156-E156</f>
        <v>2512.8899999999849</v>
      </c>
    </row>
    <row r="157" spans="2:6" ht="20.100000000000001" customHeight="1">
      <c r="B157" s="1" t="s">
        <v>152</v>
      </c>
      <c r="C157" s="17" t="s">
        <v>76</v>
      </c>
      <c r="D157" s="82">
        <f>+'[1]NOTA 12-RETENCIONES X PAGAR'!B11</f>
        <v>1578413.1900000002</v>
      </c>
      <c r="E157" s="86">
        <v>1616503.27</v>
      </c>
      <c r="F157" s="72">
        <f>D157-E157</f>
        <v>-38090.079999999842</v>
      </c>
    </row>
    <row r="158" spans="2:6" ht="20.100000000000001" customHeight="1">
      <c r="B158" s="1" t="s">
        <v>153</v>
      </c>
      <c r="D158" s="82">
        <f>+'[1]NOTA 12-RETENCIONES X PAGAR'!B12</f>
        <v>31468.87</v>
      </c>
      <c r="E158" s="72">
        <v>112160.99</v>
      </c>
      <c r="F158" s="72">
        <f t="shared" ref="F158" si="9">D158-E158</f>
        <v>-80692.12000000001</v>
      </c>
    </row>
    <row r="159" spans="2:6" ht="20.100000000000001" customHeight="1">
      <c r="B159" s="1" t="s">
        <v>154</v>
      </c>
      <c r="D159" s="82">
        <f>+'[1]NOTA 12-RETENCIONES X PAGAR'!B13</f>
        <v>554.87</v>
      </c>
      <c r="E159" s="72">
        <v>2156.3000000000002</v>
      </c>
      <c r="F159" s="72">
        <f>D159-E159</f>
        <v>-1601.4300000000003</v>
      </c>
    </row>
    <row r="160" spans="2:6" ht="20.100000000000001" customHeight="1">
      <c r="B160" s="1" t="s">
        <v>155</v>
      </c>
      <c r="D160" s="82">
        <f>+'[1]NOTA 12-RETENCIONES X PAGAR'!B14</f>
        <v>5548.71</v>
      </c>
      <c r="E160" s="72">
        <v>21563.040000000001</v>
      </c>
      <c r="F160" s="72">
        <f>D160-E160</f>
        <v>-16014.330000000002</v>
      </c>
    </row>
    <row r="161" spans="2:6" ht="20.100000000000001" customHeight="1">
      <c r="C161" s="73" t="s">
        <v>74</v>
      </c>
      <c r="D161" s="82"/>
      <c r="E161" s="72"/>
      <c r="F161" s="72"/>
    </row>
    <row r="162" spans="2:6" ht="24" customHeight="1">
      <c r="B162" s="14" t="s">
        <v>156</v>
      </c>
      <c r="C162" s="22" t="s">
        <v>76</v>
      </c>
      <c r="D162" s="41">
        <f>SUM(D156:D161)</f>
        <v>1777956.1900000004</v>
      </c>
      <c r="E162" s="41">
        <f>SUM(E156:E161)</f>
        <v>1911841.26</v>
      </c>
      <c r="F162" s="41">
        <f>SUM(F156:F161)</f>
        <v>-133885.06999999989</v>
      </c>
    </row>
    <row r="163" spans="2:6" ht="20.100000000000001" customHeight="1">
      <c r="D163" s="72"/>
      <c r="E163" s="72"/>
      <c r="F163" s="72"/>
    </row>
    <row r="164" spans="2:6" ht="20.100000000000001" customHeight="1">
      <c r="D164" s="72"/>
      <c r="E164" s="72"/>
      <c r="F164" s="72"/>
    </row>
    <row r="165" spans="2:6" ht="24.75" customHeight="1">
      <c r="B165" s="14" t="s">
        <v>157</v>
      </c>
      <c r="C165" s="22">
        <v>13</v>
      </c>
      <c r="D165" s="1"/>
      <c r="E165" s="1"/>
      <c r="F165" s="1"/>
    </row>
    <row r="166" spans="2:6" ht="20.100000000000001" customHeight="1">
      <c r="B166" s="1" t="s">
        <v>157</v>
      </c>
      <c r="D166" s="72">
        <f>+'[1]NOTA 13-OTRAS CXP'!B12</f>
        <v>141216442</v>
      </c>
      <c r="E166" s="72">
        <v>0</v>
      </c>
      <c r="F166" s="72">
        <f>D166-E166</f>
        <v>141216442</v>
      </c>
    </row>
    <row r="167" spans="2:6" ht="20.100000000000001" customHeight="1">
      <c r="C167" s="73" t="s">
        <v>74</v>
      </c>
      <c r="D167" s="72"/>
      <c r="E167" s="72"/>
      <c r="F167" s="72"/>
    </row>
    <row r="168" spans="2:6" ht="24" customHeight="1">
      <c r="B168" s="14" t="s">
        <v>158</v>
      </c>
      <c r="C168" s="22" t="s">
        <v>76</v>
      </c>
      <c r="D168" s="41">
        <f>SUM(D166:D166)</f>
        <v>141216442</v>
      </c>
      <c r="E168" s="41">
        <f>SUM(E166:E166)</f>
        <v>0</v>
      </c>
      <c r="F168" s="41">
        <f>SUM(F166:F166)</f>
        <v>141216442</v>
      </c>
    </row>
    <row r="169" spans="2:6" ht="20.100000000000001" customHeight="1">
      <c r="C169" s="17" t="s">
        <v>76</v>
      </c>
      <c r="D169" s="1"/>
      <c r="E169" s="1"/>
      <c r="F169" s="1"/>
    </row>
    <row r="170" spans="2:6" ht="20.100000000000001" customHeight="1">
      <c r="C170" s="17" t="s">
        <v>76</v>
      </c>
      <c r="D170" s="72"/>
      <c r="E170" s="72"/>
      <c r="F170" s="72"/>
    </row>
    <row r="171" spans="2:6" ht="20.100000000000001" customHeight="1">
      <c r="C171" s="17" t="s">
        <v>76</v>
      </c>
      <c r="D171" s="1"/>
      <c r="E171" s="1"/>
      <c r="F171" s="1"/>
    </row>
    <row r="172" spans="2:6">
      <c r="C172" s="17" t="s">
        <v>76</v>
      </c>
      <c r="D172" s="72"/>
      <c r="E172" s="72"/>
      <c r="F172" s="72"/>
    </row>
    <row r="173" spans="2:6">
      <c r="D173" s="72"/>
      <c r="E173" s="1"/>
      <c r="F173" s="1"/>
    </row>
    <row r="174" spans="2:6">
      <c r="D174" s="1"/>
      <c r="E174" s="1"/>
      <c r="F174" s="1"/>
    </row>
    <row r="175" spans="2:6">
      <c r="D175" s="1"/>
      <c r="E175" s="1"/>
      <c r="F175" s="1"/>
    </row>
    <row r="176" spans="2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32F4F-DFBD-4EE1-9F9E-2FDEBD83CEDC}">
  <dimension ref="B2:N208"/>
  <sheetViews>
    <sheetView workbookViewId="0"/>
  </sheetViews>
  <sheetFormatPr baseColWidth="10" defaultColWidth="11.5546875" defaultRowHeight="15.6"/>
  <cols>
    <col min="1" max="1" width="4.5546875" style="1" customWidth="1"/>
    <col min="2" max="2" width="74.109375" style="1" customWidth="1"/>
    <col min="3" max="3" width="14.33203125" style="17" customWidth="1"/>
    <col min="4" max="5" width="23.44140625" style="72" bestFit="1" customWidth="1"/>
    <col min="6" max="6" width="25.88671875" style="72" customWidth="1"/>
    <col min="7" max="7" width="2.5546875" style="1" customWidth="1"/>
    <col min="8" max="8" width="28.44140625" style="1" customWidth="1"/>
    <col min="9" max="9" width="15.88671875" style="1" bestFit="1" customWidth="1"/>
    <col min="10" max="10" width="11.5546875" style="1"/>
    <col min="11" max="11" width="13.5546875" style="1" customWidth="1"/>
    <col min="12" max="12" width="12.88671875" style="1" bestFit="1" customWidth="1"/>
    <col min="13" max="13" width="11.5546875" style="1"/>
    <col min="14" max="14" width="13.5546875" style="1" customWidth="1"/>
    <col min="15" max="16384" width="11.5546875" style="1"/>
  </cols>
  <sheetData>
    <row r="2" spans="2:6" ht="27" customHeight="1"/>
    <row r="4" spans="2:6" s="6" customFormat="1" ht="24.75" customHeight="1">
      <c r="B4" s="96" t="s">
        <v>159</v>
      </c>
      <c r="C4" s="97"/>
      <c r="D4" s="4"/>
      <c r="E4" s="4"/>
      <c r="F4" s="4"/>
    </row>
    <row r="5" spans="2:6" s="6" customFormat="1" ht="24.75" customHeight="1">
      <c r="B5" s="14" t="s">
        <v>3</v>
      </c>
      <c r="C5" s="97"/>
      <c r="D5" s="4"/>
      <c r="E5" s="4"/>
      <c r="F5" s="4"/>
    </row>
    <row r="6" spans="2:6" s="6" customFormat="1" ht="24.75" customHeight="1">
      <c r="B6" s="96" t="s">
        <v>66</v>
      </c>
      <c r="C6" s="97"/>
      <c r="D6" s="4"/>
      <c r="E6" s="4"/>
      <c r="F6" s="4"/>
    </row>
    <row r="7" spans="2:6" s="6" customFormat="1" ht="18">
      <c r="C7" s="97"/>
      <c r="D7" s="4"/>
      <c r="E7" s="4"/>
      <c r="F7" s="4"/>
    </row>
    <row r="8" spans="2:6" s="6" customFormat="1" ht="37.5" customHeight="1">
      <c r="C8" s="98" t="s">
        <v>5</v>
      </c>
      <c r="D8" s="98" t="s">
        <v>160</v>
      </c>
      <c r="E8" s="98" t="s">
        <v>161</v>
      </c>
      <c r="F8" s="98" t="s">
        <v>8</v>
      </c>
    </row>
    <row r="9" spans="2:6" ht="16.2">
      <c r="C9" s="99"/>
      <c r="D9" s="70"/>
      <c r="E9" s="70"/>
      <c r="F9" s="70"/>
    </row>
    <row r="10" spans="2:6" ht="20.100000000000001" customHeight="1">
      <c r="C10" s="99" t="s">
        <v>76</v>
      </c>
      <c r="D10" s="70"/>
      <c r="E10" s="70"/>
      <c r="F10" s="70"/>
    </row>
    <row r="11" spans="2:6" s="104" customFormat="1" ht="24.75" customHeight="1">
      <c r="B11" s="100" t="s">
        <v>162</v>
      </c>
      <c r="C11" s="101">
        <v>15</v>
      </c>
      <c r="D11" s="102"/>
      <c r="E11" s="103"/>
      <c r="F11" s="103"/>
    </row>
    <row r="12" spans="2:6" ht="20.100000000000001" customHeight="1">
      <c r="B12" s="1" t="s">
        <v>163</v>
      </c>
      <c r="C12" s="99"/>
      <c r="D12" s="72">
        <v>0</v>
      </c>
      <c r="E12" s="70">
        <v>0</v>
      </c>
      <c r="F12" s="70">
        <f>D12-E12</f>
        <v>0</v>
      </c>
    </row>
    <row r="13" spans="2:6" ht="20.100000000000001" customHeight="1">
      <c r="B13" s="84" t="s">
        <v>164</v>
      </c>
      <c r="C13" s="99"/>
      <c r="D13" s="72">
        <v>0</v>
      </c>
      <c r="E13" s="70">
        <v>0</v>
      </c>
      <c r="F13" s="70">
        <f>D13-E13</f>
        <v>0</v>
      </c>
    </row>
    <row r="14" spans="2:6" ht="20.100000000000001" customHeight="1">
      <c r="B14" s="84" t="s">
        <v>165</v>
      </c>
      <c r="C14" s="99"/>
      <c r="D14" s="72">
        <v>0</v>
      </c>
      <c r="E14" s="70">
        <v>0</v>
      </c>
      <c r="F14" s="70">
        <f>D14-E14</f>
        <v>0</v>
      </c>
    </row>
    <row r="15" spans="2:6" ht="20.100000000000001" customHeight="1">
      <c r="B15" s="84" t="s">
        <v>166</v>
      </c>
      <c r="C15" s="99"/>
      <c r="D15" s="72">
        <v>1709914.86</v>
      </c>
      <c r="E15" s="70">
        <v>0</v>
      </c>
      <c r="F15" s="70">
        <f>D15-E15</f>
        <v>1709914.86</v>
      </c>
    </row>
    <row r="16" spans="2:6" ht="15.75" customHeight="1">
      <c r="C16" s="73" t="s">
        <v>167</v>
      </c>
      <c r="E16" s="70"/>
      <c r="F16" s="70"/>
    </row>
    <row r="17" spans="2:8" s="104" customFormat="1" ht="41.25" customHeight="1">
      <c r="B17" s="105" t="s">
        <v>168</v>
      </c>
      <c r="C17" s="101"/>
      <c r="D17" s="106">
        <f>SUM(D12:D16)</f>
        <v>1709914.86</v>
      </c>
      <c r="E17" s="106">
        <f>SUM(E12:E16)</f>
        <v>0</v>
      </c>
      <c r="F17" s="107">
        <f>SUM(F12:F16)</f>
        <v>1709914.86</v>
      </c>
    </row>
    <row r="18" spans="2:8" ht="20.100000000000001" customHeight="1">
      <c r="C18" s="99" t="s">
        <v>76</v>
      </c>
      <c r="E18" s="70"/>
      <c r="F18" s="70"/>
    </row>
    <row r="19" spans="2:8" ht="20.100000000000001" customHeight="1">
      <c r="C19" s="99" t="s">
        <v>76</v>
      </c>
      <c r="D19" s="108"/>
      <c r="E19" s="70"/>
      <c r="F19" s="70"/>
    </row>
    <row r="20" spans="2:8" s="104" customFormat="1" ht="24.75" customHeight="1">
      <c r="B20" s="100" t="s">
        <v>169</v>
      </c>
      <c r="C20" s="101">
        <v>16</v>
      </c>
      <c r="D20" s="102"/>
      <c r="E20" s="103"/>
      <c r="F20" s="103"/>
    </row>
    <row r="21" spans="2:8" ht="20.100000000000001" customHeight="1">
      <c r="B21" s="1" t="s">
        <v>170</v>
      </c>
      <c r="C21" s="99"/>
      <c r="D21" s="72">
        <v>24648795.710000001</v>
      </c>
      <c r="E21" s="72">
        <v>9783913.6899999995</v>
      </c>
      <c r="F21" s="70">
        <f>D21-E21</f>
        <v>14864882.020000001</v>
      </c>
      <c r="H21" s="20"/>
    </row>
    <row r="22" spans="2:8" ht="20.100000000000001" customHeight="1">
      <c r="C22" s="73" t="s">
        <v>167</v>
      </c>
      <c r="E22" s="70"/>
      <c r="F22" s="70"/>
    </row>
    <row r="23" spans="2:8" s="100" customFormat="1" ht="24.75" customHeight="1">
      <c r="B23" s="100" t="s">
        <v>171</v>
      </c>
      <c r="C23" s="101"/>
      <c r="D23" s="106">
        <f>SUM(D21:D21)</f>
        <v>24648795.710000001</v>
      </c>
      <c r="E23" s="106">
        <f>SUM(E21:E21)</f>
        <v>9783913.6899999995</v>
      </c>
      <c r="F23" s="107">
        <f>SUM(F21:F21)</f>
        <v>14864882.020000001</v>
      </c>
    </row>
    <row r="24" spans="2:8" ht="20.100000000000001" customHeight="1">
      <c r="C24" s="99" t="s">
        <v>76</v>
      </c>
      <c r="E24" s="70"/>
      <c r="F24" s="70"/>
    </row>
    <row r="25" spans="2:8" ht="20.100000000000001" customHeight="1">
      <c r="C25" s="99" t="s">
        <v>76</v>
      </c>
      <c r="E25" s="70"/>
      <c r="F25" s="70"/>
    </row>
    <row r="26" spans="2:8" s="104" customFormat="1" ht="24.75" customHeight="1">
      <c r="B26" s="100" t="s">
        <v>172</v>
      </c>
      <c r="C26" s="101">
        <v>17</v>
      </c>
      <c r="D26" s="102"/>
      <c r="E26" s="103"/>
      <c r="F26" s="103"/>
    </row>
    <row r="27" spans="2:8" ht="20.100000000000001" customHeight="1">
      <c r="B27" s="1" t="s">
        <v>173</v>
      </c>
      <c r="C27" s="99" t="s">
        <v>76</v>
      </c>
      <c r="D27" s="72">
        <v>458002.3</v>
      </c>
      <c r="E27" s="72">
        <v>230805.06</v>
      </c>
      <c r="F27" s="70">
        <f>D27-E27</f>
        <v>227197.24</v>
      </c>
    </row>
    <row r="28" spans="2:8" ht="20.100000000000001" customHeight="1">
      <c r="C28" s="73" t="s">
        <v>167</v>
      </c>
      <c r="E28" s="70"/>
      <c r="F28" s="70"/>
    </row>
    <row r="29" spans="2:8" s="100" customFormat="1" ht="24.75" customHeight="1">
      <c r="B29" s="100" t="s">
        <v>174</v>
      </c>
      <c r="C29" s="101"/>
      <c r="D29" s="106">
        <f>SUM(D27:D27)</f>
        <v>458002.3</v>
      </c>
      <c r="E29" s="107">
        <f>SUM(E27:E27)</f>
        <v>230805.06</v>
      </c>
      <c r="F29" s="107">
        <f>SUM(F27:F27)</f>
        <v>227197.24</v>
      </c>
    </row>
    <row r="30" spans="2:8" ht="20.100000000000001" customHeight="1">
      <c r="C30" s="99" t="s">
        <v>76</v>
      </c>
      <c r="E30" s="70"/>
      <c r="F30" s="70"/>
    </row>
    <row r="31" spans="2:8" ht="20.100000000000001" customHeight="1">
      <c r="C31" s="99" t="s">
        <v>76</v>
      </c>
      <c r="E31" s="70"/>
      <c r="F31" s="70"/>
    </row>
    <row r="32" spans="2:8" s="104" customFormat="1" ht="24.75" customHeight="1">
      <c r="B32" s="100" t="s">
        <v>175</v>
      </c>
      <c r="C32" s="101">
        <v>18</v>
      </c>
      <c r="D32" s="102"/>
      <c r="E32" s="103"/>
      <c r="F32" s="103"/>
    </row>
    <row r="33" spans="2:6" ht="20.100000000000001" customHeight="1">
      <c r="B33" s="1" t="s">
        <v>176</v>
      </c>
      <c r="C33" s="99" t="s">
        <v>76</v>
      </c>
      <c r="D33" s="72">
        <v>16753640</v>
      </c>
      <c r="E33" s="72">
        <v>8399520</v>
      </c>
      <c r="F33" s="70">
        <f t="shared" ref="F33:F50" si="0">D33-E33</f>
        <v>8354120</v>
      </c>
    </row>
    <row r="34" spans="2:6" ht="20.100000000000001" hidden="1" customHeight="1">
      <c r="B34" s="1" t="s">
        <v>177</v>
      </c>
      <c r="C34" s="99"/>
      <c r="F34" s="70">
        <f t="shared" si="0"/>
        <v>0</v>
      </c>
    </row>
    <row r="35" spans="2:6" ht="20.100000000000001" customHeight="1">
      <c r="B35" s="1" t="s">
        <v>178</v>
      </c>
      <c r="C35" s="99" t="s">
        <v>76</v>
      </c>
      <c r="D35" s="72">
        <f>934615+260</f>
        <v>934875</v>
      </c>
      <c r="E35" s="72">
        <v>459845</v>
      </c>
      <c r="F35" s="70">
        <f t="shared" si="0"/>
        <v>475030</v>
      </c>
    </row>
    <row r="36" spans="2:6" ht="20.100000000000001" customHeight="1">
      <c r="B36" s="1" t="s">
        <v>179</v>
      </c>
      <c r="C36" s="99"/>
      <c r="D36" s="72">
        <v>71371.14</v>
      </c>
      <c r="E36" s="72">
        <v>36391.21</v>
      </c>
      <c r="F36" s="70">
        <f t="shared" si="0"/>
        <v>34979.93</v>
      </c>
    </row>
    <row r="37" spans="2:6" ht="20.100000000000001" customHeight="1">
      <c r="B37" s="1" t="s">
        <v>180</v>
      </c>
      <c r="C37" s="99"/>
      <c r="D37" s="72">
        <v>1380000</v>
      </c>
      <c r="E37" s="72">
        <v>700000</v>
      </c>
      <c r="F37" s="70">
        <f t="shared" si="0"/>
        <v>680000</v>
      </c>
    </row>
    <row r="38" spans="2:6" ht="20.100000000000001" customHeight="1">
      <c r="B38" s="1" t="s">
        <v>181</v>
      </c>
      <c r="C38" s="99" t="s">
        <v>76</v>
      </c>
      <c r="D38" s="72">
        <v>966720</v>
      </c>
      <c r="E38" s="72">
        <v>477860</v>
      </c>
      <c r="F38" s="70">
        <f t="shared" si="0"/>
        <v>488860</v>
      </c>
    </row>
    <row r="39" spans="2:6" ht="20.100000000000001" customHeight="1">
      <c r="B39" s="1" t="s">
        <v>182</v>
      </c>
      <c r="C39" s="99"/>
      <c r="D39" s="72">
        <v>1740000</v>
      </c>
      <c r="E39" s="72">
        <v>870000</v>
      </c>
      <c r="F39" s="70">
        <f t="shared" si="0"/>
        <v>870000</v>
      </c>
    </row>
    <row r="40" spans="2:6" ht="20.100000000000001" customHeight="1">
      <c r="B40" s="1" t="s">
        <v>183</v>
      </c>
      <c r="C40" s="99"/>
      <c r="D40" s="72">
        <v>339157</v>
      </c>
      <c r="E40" s="72">
        <v>339157</v>
      </c>
      <c r="F40" s="70">
        <f t="shared" si="0"/>
        <v>0</v>
      </c>
    </row>
    <row r="41" spans="2:6" ht="20.100000000000001" customHeight="1">
      <c r="B41" s="1" t="s">
        <v>184</v>
      </c>
      <c r="C41" s="99"/>
      <c r="D41" s="72">
        <v>44840</v>
      </c>
      <c r="E41" s="72">
        <v>22420</v>
      </c>
      <c r="F41" s="70">
        <f t="shared" si="0"/>
        <v>22420</v>
      </c>
    </row>
    <row r="42" spans="2:6" ht="20.100000000000001" hidden="1" customHeight="1">
      <c r="B42" s="1" t="s">
        <v>185</v>
      </c>
      <c r="C42" s="99"/>
      <c r="F42" s="70">
        <f t="shared" si="0"/>
        <v>0</v>
      </c>
    </row>
    <row r="43" spans="2:6" ht="20.100000000000001" customHeight="1">
      <c r="B43" s="1" t="s">
        <v>186</v>
      </c>
      <c r="C43" s="99"/>
      <c r="D43" s="72">
        <v>113519.67999999999</v>
      </c>
      <c r="E43" s="72">
        <v>76009.279999999999</v>
      </c>
      <c r="F43" s="70">
        <f t="shared" si="0"/>
        <v>37510.399999999994</v>
      </c>
    </row>
    <row r="44" spans="2:6" ht="20.100000000000001" customHeight="1">
      <c r="B44" s="1" t="s">
        <v>187</v>
      </c>
      <c r="C44" s="99" t="s">
        <v>76</v>
      </c>
      <c r="D44" s="72">
        <v>1624563.34</v>
      </c>
      <c r="E44" s="72">
        <v>812281.67</v>
      </c>
      <c r="F44" s="70">
        <f t="shared" si="0"/>
        <v>812281.67</v>
      </c>
    </row>
    <row r="45" spans="2:6" ht="20.100000000000001" customHeight="1">
      <c r="B45" s="1" t="s">
        <v>188</v>
      </c>
      <c r="C45" s="99" t="s">
        <v>76</v>
      </c>
      <c r="D45" s="72">
        <v>8336956.6699999999</v>
      </c>
      <c r="E45" s="72">
        <v>3849511.68</v>
      </c>
      <c r="F45" s="70">
        <f t="shared" si="0"/>
        <v>4487444.99</v>
      </c>
    </row>
    <row r="46" spans="2:6" ht="20.100000000000001" hidden="1" customHeight="1">
      <c r="B46" s="1" t="s">
        <v>189</v>
      </c>
      <c r="C46" s="99" t="s">
        <v>76</v>
      </c>
      <c r="F46" s="70">
        <f t="shared" si="0"/>
        <v>0</v>
      </c>
    </row>
    <row r="47" spans="2:6" ht="20.100000000000001" customHeight="1">
      <c r="B47" s="1" t="s">
        <v>190</v>
      </c>
      <c r="C47" s="99" t="s">
        <v>76</v>
      </c>
      <c r="D47" s="72">
        <v>1350703.74</v>
      </c>
      <c r="E47" s="72">
        <v>426664.17</v>
      </c>
      <c r="F47" s="70">
        <f t="shared" si="0"/>
        <v>924039.57000000007</v>
      </c>
    </row>
    <row r="48" spans="2:6" ht="20.100000000000001" hidden="1" customHeight="1">
      <c r="B48" s="1" t="s">
        <v>191</v>
      </c>
      <c r="C48" s="99" t="s">
        <v>76</v>
      </c>
      <c r="F48" s="70">
        <f t="shared" si="0"/>
        <v>0</v>
      </c>
    </row>
    <row r="49" spans="2:6" ht="20.100000000000001" customHeight="1">
      <c r="B49" s="1" t="s">
        <v>192</v>
      </c>
      <c r="C49" s="99" t="s">
        <v>76</v>
      </c>
      <c r="D49" s="72">
        <v>636638.31999999995</v>
      </c>
      <c r="E49" s="72">
        <v>319181.76</v>
      </c>
      <c r="F49" s="70">
        <f t="shared" si="0"/>
        <v>317456.55999999994</v>
      </c>
    </row>
    <row r="50" spans="2:6" ht="20.100000000000001" customHeight="1">
      <c r="B50" s="1" t="s">
        <v>193</v>
      </c>
      <c r="C50" s="99" t="s">
        <v>76</v>
      </c>
      <c r="D50" s="72">
        <v>2274250.39</v>
      </c>
      <c r="E50" s="72">
        <v>1140900.78</v>
      </c>
      <c r="F50" s="70">
        <f t="shared" si="0"/>
        <v>1133349.6100000001</v>
      </c>
    </row>
    <row r="51" spans="2:6" ht="20.100000000000001" customHeight="1">
      <c r="C51" s="73" t="s">
        <v>167</v>
      </c>
      <c r="E51" s="70"/>
      <c r="F51" s="70"/>
    </row>
    <row r="52" spans="2:6" s="100" customFormat="1" ht="24.75" customHeight="1">
      <c r="B52" s="100" t="s">
        <v>194</v>
      </c>
      <c r="C52" s="101"/>
      <c r="D52" s="106">
        <f>SUM(D33:D50)</f>
        <v>36567235.280000001</v>
      </c>
      <c r="E52" s="106">
        <f>SUM(E33:E50)</f>
        <v>17929742.550000001</v>
      </c>
      <c r="F52" s="106">
        <f>SUM(F33:F50)</f>
        <v>18637492.729999997</v>
      </c>
    </row>
    <row r="53" spans="2:6" ht="20.100000000000001" customHeight="1">
      <c r="C53" s="99" t="s">
        <v>76</v>
      </c>
      <c r="E53" s="70"/>
      <c r="F53" s="70"/>
    </row>
    <row r="54" spans="2:6" ht="20.100000000000001" customHeight="1">
      <c r="C54" s="99" t="s">
        <v>76</v>
      </c>
      <c r="E54" s="70"/>
      <c r="F54" s="70"/>
    </row>
    <row r="55" spans="2:6" s="104" customFormat="1" ht="24.75" customHeight="1">
      <c r="B55" s="100" t="s">
        <v>195</v>
      </c>
      <c r="C55" s="101">
        <v>19</v>
      </c>
      <c r="D55" s="102"/>
      <c r="E55" s="103"/>
      <c r="F55" s="103"/>
    </row>
    <row r="56" spans="2:6" ht="20.100000000000001" customHeight="1">
      <c r="B56" s="1" t="s">
        <v>196</v>
      </c>
      <c r="C56" s="99" t="s">
        <v>76</v>
      </c>
      <c r="D56" s="72">
        <f>330646.11+159133.2</f>
        <v>489779.31</v>
      </c>
      <c r="E56" s="72">
        <v>159133.20000000001</v>
      </c>
      <c r="F56" s="70">
        <f>D56-E56</f>
        <v>330646.11</v>
      </c>
    </row>
    <row r="57" spans="2:6" ht="20.100000000000001" customHeight="1">
      <c r="B57" s="1" t="s">
        <v>197</v>
      </c>
      <c r="C57" s="99" t="s">
        <v>76</v>
      </c>
      <c r="D57" s="72">
        <v>175252.66</v>
      </c>
      <c r="E57" s="72">
        <v>175252.66</v>
      </c>
      <c r="F57" s="70">
        <f t="shared" ref="F57:F88" si="1">D57-E57</f>
        <v>0</v>
      </c>
    </row>
    <row r="58" spans="2:6" ht="20.100000000000001" customHeight="1">
      <c r="B58" s="1" t="s">
        <v>198</v>
      </c>
      <c r="C58" s="99" t="s">
        <v>76</v>
      </c>
      <c r="D58" s="72">
        <v>1000413.44</v>
      </c>
      <c r="E58" s="72">
        <v>501576.22</v>
      </c>
      <c r="F58" s="70">
        <f t="shared" si="1"/>
        <v>498837.22</v>
      </c>
    </row>
    <row r="59" spans="2:6" ht="20.100000000000001" customHeight="1">
      <c r="B59" s="1" t="s">
        <v>199</v>
      </c>
      <c r="C59" s="99" t="s">
        <v>76</v>
      </c>
      <c r="D59" s="72">
        <v>49088.58</v>
      </c>
      <c r="E59" s="72">
        <v>27213.58</v>
      </c>
      <c r="F59" s="70">
        <f t="shared" si="1"/>
        <v>21875</v>
      </c>
    </row>
    <row r="60" spans="2:6" ht="20.100000000000001" customHeight="1">
      <c r="B60" s="1" t="s">
        <v>200</v>
      </c>
      <c r="C60" s="99" t="s">
        <v>76</v>
      </c>
      <c r="D60" s="72">
        <v>26524.05</v>
      </c>
      <c r="E60" s="72">
        <v>6554.74</v>
      </c>
      <c r="F60" s="70">
        <f t="shared" si="1"/>
        <v>19969.309999999998</v>
      </c>
    </row>
    <row r="61" spans="2:6" ht="20.100000000000001" customHeight="1">
      <c r="B61" s="1" t="s">
        <v>201</v>
      </c>
      <c r="C61" s="99" t="s">
        <v>76</v>
      </c>
      <c r="D61" s="72">
        <v>16500</v>
      </c>
      <c r="E61" s="72">
        <v>8250</v>
      </c>
      <c r="F61" s="70">
        <f t="shared" si="1"/>
        <v>8250</v>
      </c>
    </row>
    <row r="62" spans="2:6" ht="20.100000000000001" hidden="1" customHeight="1">
      <c r="B62" s="1" t="s">
        <v>202</v>
      </c>
      <c r="C62" s="99"/>
      <c r="F62" s="70">
        <f>D62-E62</f>
        <v>0</v>
      </c>
    </row>
    <row r="63" spans="2:6" ht="20.100000000000001" hidden="1" customHeight="1">
      <c r="B63" s="1" t="s">
        <v>203</v>
      </c>
      <c r="C63" s="99"/>
      <c r="F63" s="70">
        <f t="shared" si="1"/>
        <v>0</v>
      </c>
    </row>
    <row r="64" spans="2:6" ht="20.100000000000001" customHeight="1">
      <c r="B64" s="1" t="s">
        <v>204</v>
      </c>
      <c r="C64" s="99"/>
      <c r="D64" s="72">
        <v>4450</v>
      </c>
      <c r="E64" s="72">
        <v>0</v>
      </c>
      <c r="F64" s="70">
        <f t="shared" si="1"/>
        <v>4450</v>
      </c>
    </row>
    <row r="65" spans="2:6" ht="20.100000000000001" hidden="1" customHeight="1">
      <c r="B65" s="1" t="s">
        <v>205</v>
      </c>
      <c r="C65" s="99"/>
      <c r="F65" s="70">
        <f t="shared" si="1"/>
        <v>0</v>
      </c>
    </row>
    <row r="66" spans="2:6" ht="20.100000000000001" customHeight="1">
      <c r="B66" s="1" t="s">
        <v>206</v>
      </c>
      <c r="C66" s="99"/>
      <c r="D66" s="72">
        <v>4450</v>
      </c>
      <c r="E66" s="72">
        <v>4450</v>
      </c>
      <c r="F66" s="70">
        <f t="shared" si="1"/>
        <v>0</v>
      </c>
    </row>
    <row r="67" spans="2:6" ht="20.100000000000001" hidden="1" customHeight="1">
      <c r="B67" s="1" t="s">
        <v>207</v>
      </c>
      <c r="C67" s="99"/>
      <c r="F67" s="70">
        <f t="shared" si="1"/>
        <v>0</v>
      </c>
    </row>
    <row r="68" spans="2:6" ht="20.100000000000001" hidden="1" customHeight="1">
      <c r="B68" s="1" t="s">
        <v>208</v>
      </c>
      <c r="C68" s="99"/>
      <c r="F68" s="70">
        <f t="shared" si="1"/>
        <v>0</v>
      </c>
    </row>
    <row r="69" spans="2:6" ht="20.100000000000001" customHeight="1">
      <c r="B69" s="1" t="s">
        <v>209</v>
      </c>
      <c r="C69" s="99"/>
      <c r="D69" s="72">
        <v>166675</v>
      </c>
      <c r="E69" s="72">
        <v>83337.5</v>
      </c>
      <c r="F69" s="70">
        <f t="shared" si="1"/>
        <v>83337.5</v>
      </c>
    </row>
    <row r="70" spans="2:6" ht="20.100000000000001" customHeight="1">
      <c r="B70" s="1" t="s">
        <v>210</v>
      </c>
      <c r="C70" s="99"/>
      <c r="D70" s="72">
        <v>174050</v>
      </c>
      <c r="E70" s="72">
        <v>0</v>
      </c>
      <c r="F70" s="70">
        <f>D70-E70</f>
        <v>174050</v>
      </c>
    </row>
    <row r="71" spans="2:6" ht="20.100000000000001" customHeight="1">
      <c r="B71" s="1" t="s">
        <v>211</v>
      </c>
      <c r="C71" s="99"/>
      <c r="D71" s="72">
        <v>164441.24</v>
      </c>
      <c r="E71" s="72">
        <v>82220.62</v>
      </c>
      <c r="F71" s="70">
        <f t="shared" si="1"/>
        <v>82220.62</v>
      </c>
    </row>
    <row r="72" spans="2:6" ht="20.100000000000001" customHeight="1">
      <c r="B72" s="1" t="s">
        <v>212</v>
      </c>
      <c r="C72" s="99" t="s">
        <v>76</v>
      </c>
      <c r="D72" s="72">
        <v>1626642.04</v>
      </c>
      <c r="E72" s="72">
        <v>788648.7</v>
      </c>
      <c r="F72" s="70">
        <f t="shared" si="1"/>
        <v>837993.34000000008</v>
      </c>
    </row>
    <row r="73" spans="2:6" ht="20.100000000000001" hidden="1" customHeight="1">
      <c r="B73" s="1" t="s">
        <v>213</v>
      </c>
      <c r="C73" s="99"/>
      <c r="F73" s="70">
        <f t="shared" si="1"/>
        <v>0</v>
      </c>
    </row>
    <row r="74" spans="2:6" ht="20.100000000000001" customHeight="1">
      <c r="B74" s="1" t="s">
        <v>214</v>
      </c>
      <c r="C74" s="99" t="s">
        <v>76</v>
      </c>
      <c r="D74" s="72">
        <v>81212.91</v>
      </c>
      <c r="E74" s="72">
        <v>0</v>
      </c>
      <c r="F74" s="70">
        <f t="shared" si="1"/>
        <v>81212.91</v>
      </c>
    </row>
    <row r="75" spans="2:6" ht="20.100000000000001" customHeight="1">
      <c r="B75" s="1" t="s">
        <v>215</v>
      </c>
      <c r="C75" s="99"/>
      <c r="D75" s="72">
        <v>620060.25</v>
      </c>
      <c r="E75" s="72">
        <v>613200.26</v>
      </c>
      <c r="F75" s="70">
        <f>D75-E75</f>
        <v>6859.9899999999907</v>
      </c>
    </row>
    <row r="76" spans="2:6" ht="20.100000000000001" customHeight="1">
      <c r="B76" s="1" t="s">
        <v>216</v>
      </c>
      <c r="C76" s="99"/>
      <c r="D76" s="72">
        <v>25467.17</v>
      </c>
      <c r="E76" s="72">
        <v>0</v>
      </c>
      <c r="F76" s="70">
        <f t="shared" ref="F76:F81" si="2">D76-E76</f>
        <v>25467.17</v>
      </c>
    </row>
    <row r="77" spans="2:6" ht="20.100000000000001" hidden="1" customHeight="1">
      <c r="B77" s="1" t="s">
        <v>217</v>
      </c>
      <c r="C77" s="99"/>
      <c r="F77" s="70">
        <f t="shared" si="2"/>
        <v>0</v>
      </c>
    </row>
    <row r="78" spans="2:6" ht="20.100000000000001" hidden="1" customHeight="1">
      <c r="B78" s="1" t="s">
        <v>218</v>
      </c>
      <c r="C78" s="99"/>
      <c r="F78" s="70">
        <f t="shared" si="2"/>
        <v>0</v>
      </c>
    </row>
    <row r="79" spans="2:6" ht="20.100000000000001" customHeight="1">
      <c r="B79" s="1" t="s">
        <v>219</v>
      </c>
      <c r="C79" s="99" t="s">
        <v>76</v>
      </c>
      <c r="D79" s="72">
        <v>1460</v>
      </c>
      <c r="E79" s="72">
        <v>670</v>
      </c>
      <c r="F79" s="70">
        <f t="shared" si="2"/>
        <v>790</v>
      </c>
    </row>
    <row r="80" spans="2:6" ht="20.100000000000001" hidden="1" customHeight="1">
      <c r="B80" s="1" t="s">
        <v>220</v>
      </c>
      <c r="C80" s="99"/>
      <c r="F80" s="70">
        <f t="shared" si="2"/>
        <v>0</v>
      </c>
    </row>
    <row r="81" spans="2:6" ht="20.100000000000001" hidden="1" customHeight="1">
      <c r="B81" s="1" t="s">
        <v>221</v>
      </c>
      <c r="C81" s="99"/>
      <c r="F81" s="70">
        <f t="shared" si="2"/>
        <v>0</v>
      </c>
    </row>
    <row r="82" spans="2:6" ht="20.100000000000001" customHeight="1">
      <c r="B82" s="1" t="s">
        <v>222</v>
      </c>
      <c r="C82" s="99"/>
      <c r="D82" s="72">
        <v>296500</v>
      </c>
      <c r="E82" s="72">
        <v>296500</v>
      </c>
      <c r="F82" s="70">
        <f t="shared" si="1"/>
        <v>0</v>
      </c>
    </row>
    <row r="83" spans="2:6" ht="20.100000000000001" customHeight="1">
      <c r="B83" s="1" t="s">
        <v>223</v>
      </c>
      <c r="C83" s="99"/>
      <c r="D83" s="72">
        <v>67260</v>
      </c>
      <c r="E83" s="72">
        <v>67260</v>
      </c>
      <c r="F83" s="70">
        <f t="shared" si="1"/>
        <v>0</v>
      </c>
    </row>
    <row r="84" spans="2:6" ht="20.100000000000001" customHeight="1">
      <c r="B84" s="1" t="s">
        <v>224</v>
      </c>
      <c r="C84" s="99"/>
      <c r="D84" s="72">
        <f>68757221.49-127500.17-70184.14</f>
        <v>68559537.179999992</v>
      </c>
      <c r="E84" s="72">
        <v>68194622.719999999</v>
      </c>
      <c r="F84" s="70">
        <f t="shared" si="1"/>
        <v>364914.45999999344</v>
      </c>
    </row>
    <row r="85" spans="2:6" ht="20.100000000000001" hidden="1" customHeight="1">
      <c r="B85" s="1" t="s">
        <v>225</v>
      </c>
      <c r="C85" s="99"/>
      <c r="F85" s="70">
        <f t="shared" si="1"/>
        <v>0</v>
      </c>
    </row>
    <row r="86" spans="2:6" ht="20.100000000000001" customHeight="1">
      <c r="B86" s="1" t="s">
        <v>226</v>
      </c>
      <c r="C86" s="99"/>
      <c r="D86" s="72">
        <v>10485</v>
      </c>
      <c r="E86" s="72">
        <v>10485</v>
      </c>
      <c r="F86" s="70">
        <f t="shared" si="1"/>
        <v>0</v>
      </c>
    </row>
    <row r="87" spans="2:6" ht="20.100000000000001" hidden="1" customHeight="1">
      <c r="B87" s="1" t="s">
        <v>227</v>
      </c>
      <c r="C87" s="99"/>
      <c r="F87" s="70">
        <f t="shared" si="1"/>
        <v>0</v>
      </c>
    </row>
    <row r="88" spans="2:6" ht="20.100000000000001" hidden="1" customHeight="1">
      <c r="B88" s="1" t="s">
        <v>227</v>
      </c>
      <c r="C88" s="109"/>
      <c r="D88" s="72">
        <v>0</v>
      </c>
      <c r="E88" s="70">
        <v>0</v>
      </c>
      <c r="F88" s="70">
        <f t="shared" si="1"/>
        <v>0</v>
      </c>
    </row>
    <row r="89" spans="2:6" ht="20.100000000000001" customHeight="1">
      <c r="B89" s="110"/>
      <c r="C89" s="73" t="s">
        <v>167</v>
      </c>
      <c r="E89" s="70"/>
      <c r="F89" s="70"/>
    </row>
    <row r="90" spans="2:6" s="100" customFormat="1" ht="24.75" customHeight="1">
      <c r="B90" s="100" t="s">
        <v>228</v>
      </c>
      <c r="C90" s="101" t="s">
        <v>76</v>
      </c>
      <c r="D90" s="106">
        <f>SUM(D56:D88)</f>
        <v>73560248.829999998</v>
      </c>
      <c r="E90" s="106">
        <f>SUM(E56:E88)</f>
        <v>71019375.200000003</v>
      </c>
      <c r="F90" s="106">
        <f>SUM(F56:F88)</f>
        <v>2540873.6299999934</v>
      </c>
    </row>
    <row r="91" spans="2:6" ht="20.100000000000001" customHeight="1">
      <c r="C91" s="99" t="s">
        <v>76</v>
      </c>
      <c r="E91" s="70"/>
      <c r="F91" s="70"/>
    </row>
    <row r="92" spans="2:6" ht="20.100000000000001" customHeight="1">
      <c r="C92" s="99" t="s">
        <v>76</v>
      </c>
      <c r="F92" s="70"/>
    </row>
    <row r="93" spans="2:6" s="104" customFormat="1" ht="24.75" customHeight="1">
      <c r="B93" s="100" t="s">
        <v>229</v>
      </c>
      <c r="C93" s="101">
        <v>20</v>
      </c>
      <c r="D93" s="102"/>
      <c r="E93" s="103"/>
      <c r="F93" s="103"/>
    </row>
    <row r="94" spans="2:6" ht="20.100000000000001" customHeight="1">
      <c r="B94" s="1" t="s">
        <v>230</v>
      </c>
      <c r="C94" s="99" t="s">
        <v>76</v>
      </c>
      <c r="D94" s="72">
        <v>315962.13</v>
      </c>
      <c r="E94" s="72">
        <v>90048.76</v>
      </c>
      <c r="F94" s="70">
        <f>D94-E94</f>
        <v>225913.37</v>
      </c>
    </row>
    <row r="95" spans="2:6" ht="20.100000000000001" hidden="1" customHeight="1">
      <c r="B95" s="1" t="s">
        <v>231</v>
      </c>
      <c r="C95" s="99"/>
      <c r="F95" s="70">
        <f t="shared" ref="F95:F113" si="3">D95-E95</f>
        <v>0</v>
      </c>
    </row>
    <row r="96" spans="2:6" ht="20.100000000000001" hidden="1" customHeight="1">
      <c r="B96" s="1" t="s">
        <v>232</v>
      </c>
      <c r="C96" s="99"/>
      <c r="F96" s="70">
        <f t="shared" si="3"/>
        <v>0</v>
      </c>
    </row>
    <row r="97" spans="2:6" ht="20.100000000000001" customHeight="1">
      <c r="B97" s="1" t="s">
        <v>233</v>
      </c>
      <c r="C97" s="99" t="s">
        <v>76</v>
      </c>
      <c r="D97" s="72">
        <v>31113.01</v>
      </c>
      <c r="E97" s="72">
        <v>31113.01</v>
      </c>
      <c r="F97" s="70">
        <f t="shared" si="3"/>
        <v>0</v>
      </c>
    </row>
    <row r="98" spans="2:6" ht="20.100000000000001" hidden="1" customHeight="1">
      <c r="B98" s="1" t="s">
        <v>234</v>
      </c>
      <c r="C98" s="99" t="s">
        <v>76</v>
      </c>
      <c r="F98" s="70">
        <f t="shared" si="3"/>
        <v>0</v>
      </c>
    </row>
    <row r="99" spans="2:6" ht="20.100000000000001" customHeight="1">
      <c r="B99" s="1" t="s">
        <v>235</v>
      </c>
      <c r="C99" s="99" t="s">
        <v>76</v>
      </c>
      <c r="D99" s="72">
        <v>1428140</v>
      </c>
      <c r="E99" s="72">
        <v>532850</v>
      </c>
      <c r="F99" s="70">
        <f t="shared" si="3"/>
        <v>895290</v>
      </c>
    </row>
    <row r="100" spans="2:6" ht="20.100000000000001" hidden="1" customHeight="1">
      <c r="B100" s="1" t="s">
        <v>236</v>
      </c>
      <c r="C100" s="99"/>
      <c r="F100" s="70">
        <f>D100-E100</f>
        <v>0</v>
      </c>
    </row>
    <row r="101" spans="2:6" ht="20.100000000000001" hidden="1" customHeight="1">
      <c r="B101" s="1" t="s">
        <v>237</v>
      </c>
      <c r="C101" s="99"/>
      <c r="F101" s="70">
        <f>D101-E101</f>
        <v>0</v>
      </c>
    </row>
    <row r="102" spans="2:6" ht="20.100000000000001" hidden="1" customHeight="1">
      <c r="B102" s="1" t="s">
        <v>238</v>
      </c>
      <c r="C102" s="99"/>
      <c r="F102" s="70">
        <f t="shared" si="3"/>
        <v>0</v>
      </c>
    </row>
    <row r="103" spans="2:6" ht="20.100000000000001" customHeight="1">
      <c r="B103" s="1" t="s">
        <v>239</v>
      </c>
      <c r="C103" s="99" t="s">
        <v>76</v>
      </c>
      <c r="D103" s="72">
        <v>1679.7</v>
      </c>
      <c r="F103" s="70">
        <f t="shared" si="3"/>
        <v>1679.7</v>
      </c>
    </row>
    <row r="104" spans="2:6" ht="20.100000000000001" customHeight="1">
      <c r="B104" s="1" t="s">
        <v>240</v>
      </c>
      <c r="C104" s="99" t="s">
        <v>76</v>
      </c>
      <c r="D104" s="72">
        <v>28226.52</v>
      </c>
      <c r="E104" s="72">
        <v>8446.07</v>
      </c>
      <c r="F104" s="70">
        <f t="shared" si="3"/>
        <v>19780.45</v>
      </c>
    </row>
    <row r="105" spans="2:6" ht="20.100000000000001" hidden="1" customHeight="1">
      <c r="B105" s="1" t="s">
        <v>241</v>
      </c>
      <c r="C105" s="99"/>
      <c r="F105" s="70">
        <f t="shared" si="3"/>
        <v>0</v>
      </c>
    </row>
    <row r="106" spans="2:6" ht="20.100000000000001" customHeight="1">
      <c r="B106" s="1" t="s">
        <v>242</v>
      </c>
      <c r="C106" s="99" t="s">
        <v>76</v>
      </c>
      <c r="D106" s="72">
        <v>10663.37</v>
      </c>
      <c r="E106" s="72">
        <v>6615.04</v>
      </c>
      <c r="F106" s="70">
        <f t="shared" si="3"/>
        <v>4048.3300000000008</v>
      </c>
    </row>
    <row r="107" spans="2:6" ht="20.100000000000001" customHeight="1">
      <c r="B107" s="1" t="s">
        <v>243</v>
      </c>
      <c r="C107" s="99" t="s">
        <v>76</v>
      </c>
      <c r="D107" s="72">
        <v>3500</v>
      </c>
      <c r="E107" s="72">
        <v>3500</v>
      </c>
      <c r="F107" s="70">
        <f>D107-E107</f>
        <v>0</v>
      </c>
    </row>
    <row r="108" spans="2:6" ht="20.100000000000001" hidden="1" customHeight="1">
      <c r="B108" s="1" t="s">
        <v>244</v>
      </c>
      <c r="C108" s="99"/>
      <c r="F108" s="70">
        <f t="shared" si="3"/>
        <v>0</v>
      </c>
    </row>
    <row r="109" spans="2:6" ht="20.100000000000001" customHeight="1">
      <c r="B109" s="1" t="s">
        <v>245</v>
      </c>
      <c r="C109" s="99" t="s">
        <v>76</v>
      </c>
      <c r="D109" s="72">
        <v>709589.61</v>
      </c>
      <c r="E109" s="72">
        <v>112352.83</v>
      </c>
      <c r="F109" s="70">
        <f t="shared" si="3"/>
        <v>597236.78</v>
      </c>
    </row>
    <row r="110" spans="2:6" ht="20.100000000000001" customHeight="1">
      <c r="B110" s="1" t="s">
        <v>246</v>
      </c>
      <c r="C110" s="99" t="s">
        <v>76</v>
      </c>
      <c r="D110" s="72">
        <v>1088947.3500000001</v>
      </c>
      <c r="E110" s="72">
        <v>535558.53</v>
      </c>
      <c r="F110" s="70">
        <f t="shared" si="3"/>
        <v>553388.82000000007</v>
      </c>
    </row>
    <row r="111" spans="2:6" ht="20.100000000000001" customHeight="1">
      <c r="B111" s="1" t="s">
        <v>247</v>
      </c>
      <c r="C111" s="99"/>
      <c r="D111" s="72">
        <v>204795.32</v>
      </c>
      <c r="E111" s="72">
        <v>102397.66</v>
      </c>
      <c r="F111" s="70">
        <f t="shared" si="3"/>
        <v>102397.66</v>
      </c>
    </row>
    <row r="112" spans="2:6" ht="20.100000000000001" customHeight="1">
      <c r="B112" s="1" t="s">
        <v>248</v>
      </c>
      <c r="C112" s="99" t="s">
        <v>76</v>
      </c>
      <c r="D112" s="72">
        <v>671800.04</v>
      </c>
      <c r="E112" s="72">
        <v>335900</v>
      </c>
      <c r="F112" s="70">
        <f>D112-E112</f>
        <v>335900.04000000004</v>
      </c>
    </row>
    <row r="113" spans="2:6" ht="20.100000000000001" customHeight="1">
      <c r="B113" s="1" t="s">
        <v>249</v>
      </c>
      <c r="C113" s="99"/>
      <c r="D113" s="72">
        <v>33460.9</v>
      </c>
      <c r="E113" s="72">
        <v>16730.45</v>
      </c>
      <c r="F113" s="70">
        <f t="shared" si="3"/>
        <v>16730.45</v>
      </c>
    </row>
    <row r="114" spans="2:6" ht="20.100000000000001" customHeight="1">
      <c r="C114" s="73" t="s">
        <v>167</v>
      </c>
      <c r="E114" s="70"/>
      <c r="F114" s="70"/>
    </row>
    <row r="115" spans="2:6" s="100" customFormat="1" ht="24.75" customHeight="1">
      <c r="B115" s="100" t="s">
        <v>250</v>
      </c>
      <c r="C115" s="101" t="s">
        <v>76</v>
      </c>
      <c r="D115" s="106">
        <f>SUM(D94:D113)</f>
        <v>4527877.9500000011</v>
      </c>
      <c r="E115" s="106">
        <f>SUM(E94:E113)</f>
        <v>1775512.3499999999</v>
      </c>
      <c r="F115" s="106">
        <f>SUM(F94:F113)</f>
        <v>2752365.6000000006</v>
      </c>
    </row>
    <row r="116" spans="2:6" ht="20.100000000000001" customHeight="1">
      <c r="C116" s="99" t="s">
        <v>76</v>
      </c>
      <c r="E116" s="111"/>
      <c r="F116" s="70"/>
    </row>
    <row r="117" spans="2:6" ht="20.100000000000001" customHeight="1">
      <c r="C117" s="99" t="s">
        <v>76</v>
      </c>
      <c r="E117" s="70"/>
      <c r="F117" s="70"/>
    </row>
    <row r="118" spans="2:6" s="104" customFormat="1" ht="24.75" customHeight="1">
      <c r="B118" s="100" t="s">
        <v>251</v>
      </c>
      <c r="C118" s="101">
        <v>21</v>
      </c>
      <c r="D118" s="102"/>
      <c r="E118" s="103"/>
      <c r="F118" s="103"/>
    </row>
    <row r="119" spans="2:6" ht="20.100000000000001" hidden="1" customHeight="1">
      <c r="B119" s="1" t="s">
        <v>252</v>
      </c>
      <c r="C119" s="99" t="s">
        <v>76</v>
      </c>
      <c r="F119" s="70">
        <f t="shared" ref="F119:F130" si="4">D119-E119</f>
        <v>0</v>
      </c>
    </row>
    <row r="120" spans="2:6" ht="20.100000000000001" hidden="1" customHeight="1">
      <c r="B120" s="1" t="s">
        <v>253</v>
      </c>
      <c r="C120" s="99"/>
      <c r="F120" s="70">
        <f t="shared" si="4"/>
        <v>0</v>
      </c>
    </row>
    <row r="121" spans="2:6" ht="20.100000000000001" customHeight="1">
      <c r="B121" s="1" t="s">
        <v>254</v>
      </c>
      <c r="C121" s="99"/>
      <c r="D121" s="72">
        <v>141216442</v>
      </c>
      <c r="F121" s="70">
        <f t="shared" si="4"/>
        <v>141216442</v>
      </c>
    </row>
    <row r="122" spans="2:6" ht="20.100000000000001" hidden="1" customHeight="1">
      <c r="B122" s="1" t="s">
        <v>255</v>
      </c>
      <c r="C122" s="99"/>
      <c r="F122" s="70">
        <f t="shared" si="4"/>
        <v>0</v>
      </c>
    </row>
    <row r="123" spans="2:6" ht="20.100000000000001" hidden="1" customHeight="1">
      <c r="B123" s="1" t="s">
        <v>256</v>
      </c>
      <c r="C123" s="99"/>
      <c r="F123" s="70">
        <f t="shared" si="4"/>
        <v>0</v>
      </c>
    </row>
    <row r="124" spans="2:6" ht="20.100000000000001" hidden="1" customHeight="1">
      <c r="B124" s="1" t="s">
        <v>257</v>
      </c>
      <c r="C124" s="99"/>
      <c r="F124" s="70">
        <f t="shared" si="4"/>
        <v>0</v>
      </c>
    </row>
    <row r="125" spans="2:6" ht="20.100000000000001" customHeight="1">
      <c r="B125" s="1" t="s">
        <v>258</v>
      </c>
      <c r="C125" s="99"/>
      <c r="D125" s="72">
        <v>1819310.91</v>
      </c>
      <c r="E125" s="72">
        <v>681935.88</v>
      </c>
      <c r="F125" s="70">
        <f>D125-E125</f>
        <v>1137375.0299999998</v>
      </c>
    </row>
    <row r="126" spans="2:6" ht="20.100000000000001" hidden="1" customHeight="1">
      <c r="B126" s="1" t="s">
        <v>259</v>
      </c>
      <c r="C126" s="99"/>
      <c r="F126" s="70">
        <f>D126-E126</f>
        <v>0</v>
      </c>
    </row>
    <row r="127" spans="2:6" ht="20.100000000000001" hidden="1" customHeight="1">
      <c r="B127" s="1" t="s">
        <v>260</v>
      </c>
      <c r="C127" s="99"/>
      <c r="F127" s="70">
        <f>D127-E127</f>
        <v>0</v>
      </c>
    </row>
    <row r="128" spans="2:6" ht="20.100000000000001" hidden="1" customHeight="1">
      <c r="B128" s="1" t="s">
        <v>261</v>
      </c>
      <c r="C128" s="99"/>
      <c r="F128" s="70">
        <f>D128-E128</f>
        <v>0</v>
      </c>
    </row>
    <row r="129" spans="2:8" ht="20.100000000000001" hidden="1" customHeight="1">
      <c r="B129" s="1" t="s">
        <v>262</v>
      </c>
      <c r="C129" s="99"/>
      <c r="F129" s="70">
        <f t="shared" ref="F129" si="5">D129-E129</f>
        <v>0</v>
      </c>
    </row>
    <row r="130" spans="2:8" ht="20.100000000000001" hidden="1" customHeight="1">
      <c r="B130" s="1" t="s">
        <v>263</v>
      </c>
      <c r="C130" s="99"/>
      <c r="F130" s="70">
        <f t="shared" si="4"/>
        <v>0</v>
      </c>
    </row>
    <row r="131" spans="2:8" ht="20.100000000000001" customHeight="1">
      <c r="C131" s="73" t="s">
        <v>167</v>
      </c>
      <c r="E131" s="70"/>
      <c r="F131" s="70"/>
    </row>
    <row r="132" spans="2:8" s="100" customFormat="1" ht="24.75" customHeight="1">
      <c r="B132" s="100" t="s">
        <v>264</v>
      </c>
      <c r="C132" s="101" t="s">
        <v>76</v>
      </c>
      <c r="D132" s="106">
        <f>SUM(D119:D131)</f>
        <v>143035752.91</v>
      </c>
      <c r="E132" s="107">
        <f>SUM(E119:E131)</f>
        <v>681935.88</v>
      </c>
      <c r="F132" s="107">
        <f>SUM(F119:F131)</f>
        <v>142353817.03</v>
      </c>
    </row>
    <row r="133" spans="2:8" ht="20.100000000000001" customHeight="1">
      <c r="C133" s="99" t="s">
        <v>76</v>
      </c>
      <c r="E133" s="70"/>
      <c r="F133" s="70"/>
    </row>
    <row r="134" spans="2:8" ht="20.100000000000001" customHeight="1">
      <c r="C134" s="99" t="s">
        <v>76</v>
      </c>
      <c r="D134" s="108"/>
      <c r="E134" s="70"/>
      <c r="F134" s="70"/>
    </row>
    <row r="135" spans="2:8" s="104" customFormat="1" ht="24.75" customHeight="1">
      <c r="B135" s="100" t="s">
        <v>265</v>
      </c>
      <c r="C135" s="101">
        <v>22</v>
      </c>
      <c r="D135" s="102"/>
      <c r="E135" s="103"/>
      <c r="F135" s="103"/>
    </row>
    <row r="136" spans="2:8" s="112" customFormat="1" ht="20.100000000000001" customHeight="1">
      <c r="B136" s="112" t="s">
        <v>266</v>
      </c>
      <c r="C136" s="99" t="s">
        <v>76</v>
      </c>
      <c r="D136" s="72">
        <v>26308.46</v>
      </c>
      <c r="E136" s="72">
        <v>12700.58</v>
      </c>
      <c r="F136" s="70">
        <f>D136-E136</f>
        <v>13607.88</v>
      </c>
      <c r="G136" s="70">
        <f>E136-F136</f>
        <v>-907.29999999999927</v>
      </c>
    </row>
    <row r="137" spans="2:8" s="112" customFormat="1" ht="20.100000000000001" hidden="1" customHeight="1">
      <c r="B137" s="1" t="s">
        <v>267</v>
      </c>
      <c r="C137" s="99" t="s">
        <v>76</v>
      </c>
      <c r="D137" s="70"/>
      <c r="E137" s="70"/>
      <c r="F137" s="70">
        <f>D137-E137</f>
        <v>0</v>
      </c>
      <c r="G137" s="70"/>
    </row>
    <row r="138" spans="2:8" ht="20.100000000000001" hidden="1" customHeight="1">
      <c r="B138" s="1" t="s">
        <v>268</v>
      </c>
      <c r="C138" s="113"/>
      <c r="D138" s="70"/>
      <c r="E138" s="70"/>
      <c r="F138" s="70">
        <f>D138-E138</f>
        <v>0</v>
      </c>
      <c r="H138" s="111"/>
    </row>
    <row r="139" spans="2:8" ht="20.100000000000001" customHeight="1">
      <c r="B139" s="20"/>
      <c r="C139" s="73" t="s">
        <v>167</v>
      </c>
      <c r="D139" s="70"/>
      <c r="E139" s="70"/>
      <c r="F139" s="70"/>
    </row>
    <row r="140" spans="2:8" s="100" customFormat="1" ht="24.75" customHeight="1">
      <c r="B140" s="100" t="s">
        <v>269</v>
      </c>
      <c r="C140" s="101" t="s">
        <v>76</v>
      </c>
      <c r="D140" s="106">
        <f>SUM(D136:D139)</f>
        <v>26308.46</v>
      </c>
      <c r="E140" s="107">
        <f>SUM(E136:E139)</f>
        <v>12700.58</v>
      </c>
      <c r="F140" s="107">
        <f>SUM(F136:F139)</f>
        <v>13607.88</v>
      </c>
    </row>
    <row r="141" spans="2:8" ht="20.100000000000001" customHeight="1">
      <c r="C141" s="99" t="s">
        <v>76</v>
      </c>
      <c r="D141" s="70"/>
      <c r="E141" s="70"/>
      <c r="F141" s="70"/>
    </row>
    <row r="142" spans="2:8" ht="16.2">
      <c r="C142" s="99"/>
      <c r="D142" s="82"/>
      <c r="E142" s="70"/>
      <c r="F142" s="70"/>
    </row>
    <row r="143" spans="2:8" ht="16.2">
      <c r="C143" s="99"/>
      <c r="E143" s="70"/>
      <c r="F143" s="70"/>
    </row>
    <row r="144" spans="2:8" ht="16.2">
      <c r="C144" s="99"/>
      <c r="D144" s="70"/>
      <c r="E144" s="70"/>
      <c r="F144" s="70"/>
    </row>
    <row r="145" spans="3:6" ht="16.2">
      <c r="C145" s="99"/>
      <c r="D145" s="70"/>
      <c r="E145" s="70"/>
      <c r="F145" s="70"/>
    </row>
    <row r="146" spans="3:6" ht="16.2">
      <c r="C146" s="99"/>
      <c r="D146" s="70"/>
      <c r="E146" s="70"/>
      <c r="F146" s="70"/>
    </row>
    <row r="147" spans="3:6" ht="16.2">
      <c r="C147" s="99"/>
      <c r="D147" s="70"/>
      <c r="E147" s="70"/>
      <c r="F147" s="70"/>
    </row>
    <row r="148" spans="3:6" ht="16.2">
      <c r="C148" s="99"/>
      <c r="D148" s="70"/>
      <c r="E148" s="70"/>
      <c r="F148" s="70"/>
    </row>
    <row r="149" spans="3:6" ht="16.2">
      <c r="C149" s="99"/>
      <c r="D149" s="70"/>
      <c r="E149" s="70"/>
      <c r="F149" s="70"/>
    </row>
    <row r="150" spans="3:6" ht="16.2">
      <c r="C150" s="99"/>
      <c r="D150" s="70"/>
      <c r="E150" s="70"/>
      <c r="F150" s="70"/>
    </row>
    <row r="151" spans="3:6" ht="16.2">
      <c r="C151" s="99"/>
      <c r="D151" s="70"/>
      <c r="E151" s="70"/>
      <c r="F151" s="70"/>
    </row>
    <row r="152" spans="3:6" ht="16.2">
      <c r="C152" s="99"/>
      <c r="D152" s="70"/>
      <c r="E152" s="70"/>
      <c r="F152" s="70"/>
    </row>
    <row r="153" spans="3:6" ht="16.2">
      <c r="C153" s="99"/>
      <c r="D153" s="70"/>
      <c r="E153" s="70"/>
      <c r="F153" s="70"/>
    </row>
    <row r="154" spans="3:6" ht="16.2">
      <c r="C154" s="99"/>
      <c r="D154" s="70"/>
      <c r="E154" s="70"/>
      <c r="F154" s="70"/>
    </row>
    <row r="155" spans="3:6" ht="16.2">
      <c r="C155" s="99"/>
      <c r="D155" s="70"/>
      <c r="E155" s="70"/>
      <c r="F155" s="70"/>
    </row>
    <row r="156" spans="3:6" ht="16.2">
      <c r="C156" s="99"/>
      <c r="D156" s="70"/>
      <c r="E156" s="70"/>
      <c r="F156" s="70"/>
    </row>
    <row r="157" spans="3:6" ht="16.2">
      <c r="C157" s="99"/>
      <c r="D157" s="70"/>
      <c r="E157" s="70"/>
      <c r="F157" s="70"/>
    </row>
    <row r="158" spans="3:6" ht="16.2">
      <c r="C158" s="99"/>
      <c r="D158" s="70"/>
      <c r="E158" s="70"/>
      <c r="F158" s="70"/>
    </row>
    <row r="159" spans="3:6" ht="16.2">
      <c r="C159" s="99"/>
      <c r="D159" s="70"/>
      <c r="E159" s="70"/>
      <c r="F159" s="70"/>
    </row>
    <row r="160" spans="3:6" ht="16.2">
      <c r="C160" s="99"/>
      <c r="D160" s="70"/>
      <c r="E160" s="70"/>
      <c r="F160" s="70"/>
    </row>
    <row r="161" spans="3:6" ht="16.2">
      <c r="C161" s="99"/>
      <c r="D161" s="70"/>
      <c r="E161" s="70"/>
      <c r="F161" s="70"/>
    </row>
    <row r="162" spans="3:6" ht="16.2">
      <c r="C162" s="99"/>
      <c r="D162" s="70"/>
      <c r="E162" s="70"/>
      <c r="F162" s="70"/>
    </row>
    <row r="163" spans="3:6" ht="16.2">
      <c r="C163" s="99"/>
      <c r="D163" s="70"/>
      <c r="E163" s="70"/>
      <c r="F163" s="70"/>
    </row>
    <row r="164" spans="3:6" ht="16.2">
      <c r="C164" s="99"/>
      <c r="D164" s="70"/>
      <c r="E164" s="70"/>
      <c r="F164" s="70"/>
    </row>
    <row r="165" spans="3:6" ht="16.2">
      <c r="C165" s="99"/>
      <c r="D165" s="70"/>
      <c r="E165" s="70"/>
      <c r="F165" s="70"/>
    </row>
    <row r="166" spans="3:6" ht="16.2">
      <c r="C166" s="99"/>
      <c r="D166" s="70"/>
      <c r="E166" s="70"/>
      <c r="F166" s="70"/>
    </row>
    <row r="167" spans="3:6" ht="16.2">
      <c r="C167" s="99"/>
      <c r="D167" s="70"/>
      <c r="E167" s="70"/>
      <c r="F167" s="70"/>
    </row>
    <row r="168" spans="3:6" ht="16.2">
      <c r="C168" s="99"/>
      <c r="D168" s="70"/>
      <c r="E168" s="70"/>
      <c r="F168" s="70"/>
    </row>
    <row r="169" spans="3:6" ht="16.2">
      <c r="C169" s="99"/>
      <c r="D169" s="70"/>
      <c r="E169" s="70"/>
      <c r="F169" s="70"/>
    </row>
    <row r="170" spans="3:6" ht="16.2">
      <c r="C170" s="99"/>
      <c r="D170" s="70"/>
      <c r="E170" s="70"/>
      <c r="F170" s="70"/>
    </row>
    <row r="171" spans="3:6" ht="16.2">
      <c r="C171" s="99"/>
      <c r="D171" s="70"/>
      <c r="E171" s="70"/>
      <c r="F171" s="70"/>
    </row>
    <row r="172" spans="3:6" ht="16.2">
      <c r="C172" s="99"/>
      <c r="D172" s="70"/>
      <c r="E172" s="70"/>
      <c r="F172" s="70"/>
    </row>
    <row r="173" spans="3:6" ht="16.2">
      <c r="C173" s="99"/>
      <c r="D173" s="70"/>
      <c r="E173" s="70"/>
      <c r="F173" s="70"/>
    </row>
    <row r="174" spans="3:6" ht="16.2">
      <c r="C174" s="99"/>
      <c r="D174" s="70"/>
      <c r="E174" s="70"/>
      <c r="F174" s="70"/>
    </row>
    <row r="175" spans="3:6" ht="16.2">
      <c r="C175" s="99"/>
      <c r="D175" s="70"/>
      <c r="E175" s="70"/>
      <c r="F175" s="70"/>
    </row>
    <row r="176" spans="3:6" ht="16.2">
      <c r="C176" s="99"/>
      <c r="D176" s="70"/>
      <c r="E176" s="70"/>
      <c r="F176" s="70"/>
    </row>
    <row r="177" spans="3:11" ht="16.2">
      <c r="C177" s="99"/>
      <c r="D177" s="70"/>
      <c r="E177" s="70"/>
      <c r="F177" s="70"/>
    </row>
    <row r="178" spans="3:11" ht="16.2">
      <c r="C178" s="99"/>
      <c r="D178" s="70"/>
      <c r="E178" s="70"/>
      <c r="F178" s="70"/>
    </row>
    <row r="179" spans="3:11" ht="16.2">
      <c r="C179" s="99"/>
      <c r="D179" s="70"/>
      <c r="E179" s="70"/>
      <c r="F179" s="70"/>
    </row>
    <row r="180" spans="3:11" ht="16.2">
      <c r="C180" s="99"/>
      <c r="D180" s="70"/>
      <c r="E180" s="70"/>
      <c r="F180" s="70"/>
    </row>
    <row r="181" spans="3:11" ht="16.2">
      <c r="C181" s="99"/>
      <c r="D181" s="70"/>
      <c r="E181" s="70"/>
      <c r="F181" s="70"/>
    </row>
    <row r="182" spans="3:11" ht="16.2">
      <c r="C182" s="99"/>
      <c r="D182" s="70"/>
      <c r="E182" s="70"/>
      <c r="F182" s="70"/>
    </row>
    <row r="183" spans="3:11" ht="16.2">
      <c r="C183" s="99"/>
      <c r="D183" s="70"/>
      <c r="E183" s="70"/>
      <c r="F183" s="70"/>
    </row>
    <row r="184" spans="3:11" ht="16.2">
      <c r="C184" s="99"/>
      <c r="D184" s="70"/>
      <c r="E184" s="70"/>
      <c r="F184" s="70"/>
    </row>
    <row r="185" spans="3:11" ht="16.2">
      <c r="C185" s="99"/>
      <c r="D185" s="70"/>
      <c r="E185" s="70"/>
      <c r="F185" s="70"/>
    </row>
    <row r="186" spans="3:11" ht="16.2">
      <c r="C186" s="99"/>
      <c r="D186" s="70"/>
      <c r="E186" s="70"/>
      <c r="F186" s="70"/>
    </row>
    <row r="187" spans="3:11" ht="16.2">
      <c r="C187" s="99"/>
      <c r="D187" s="70"/>
      <c r="E187" s="70"/>
      <c r="F187" s="70"/>
      <c r="J187" s="45"/>
    </row>
    <row r="188" spans="3:11" ht="16.2">
      <c r="C188" s="99"/>
      <c r="D188" s="70"/>
      <c r="E188" s="70"/>
      <c r="F188" s="70"/>
    </row>
    <row r="189" spans="3:11" ht="16.2">
      <c r="C189" s="99"/>
      <c r="D189" s="70"/>
      <c r="E189" s="70"/>
      <c r="F189" s="70"/>
      <c r="K189" s="45"/>
    </row>
    <row r="190" spans="3:11" ht="16.2">
      <c r="C190" s="99"/>
      <c r="D190" s="70"/>
      <c r="E190" s="70"/>
      <c r="F190" s="70"/>
    </row>
    <row r="191" spans="3:11" ht="16.2">
      <c r="C191" s="99"/>
      <c r="D191" s="70"/>
      <c r="E191" s="70"/>
      <c r="F191" s="70"/>
    </row>
    <row r="192" spans="3:11" ht="16.2">
      <c r="C192" s="99"/>
      <c r="D192" s="70"/>
      <c r="E192" s="70"/>
      <c r="F192" s="70"/>
    </row>
    <row r="193" spans="3:14" ht="16.2">
      <c r="C193" s="99"/>
      <c r="D193" s="70"/>
      <c r="E193" s="70"/>
      <c r="F193" s="70"/>
      <c r="J193" s="45"/>
    </row>
    <row r="194" spans="3:14" ht="16.2">
      <c r="C194" s="99"/>
      <c r="D194" s="70"/>
      <c r="E194" s="70"/>
      <c r="F194" s="70"/>
    </row>
    <row r="195" spans="3:14" ht="16.2">
      <c r="C195" s="99"/>
      <c r="D195" s="70"/>
      <c r="E195" s="70"/>
      <c r="F195" s="70"/>
      <c r="K195" s="45"/>
    </row>
    <row r="196" spans="3:14" ht="16.2">
      <c r="C196" s="99"/>
      <c r="D196" s="70"/>
      <c r="E196" s="70"/>
      <c r="F196" s="70"/>
      <c r="K196" s="86"/>
    </row>
    <row r="197" spans="3:14" ht="16.2">
      <c r="C197" s="99"/>
      <c r="D197" s="70"/>
      <c r="E197" s="70"/>
      <c r="F197" s="70"/>
    </row>
    <row r="199" spans="3:14" ht="16.2">
      <c r="M199" s="114"/>
      <c r="N199" s="114"/>
    </row>
    <row r="200" spans="3:14" ht="16.2">
      <c r="L200" s="86"/>
      <c r="M200" s="114"/>
      <c r="N200" s="114"/>
    </row>
    <row r="201" spans="3:14" ht="16.2">
      <c r="L201" s="86"/>
      <c r="M201" s="22"/>
      <c r="N201" s="22"/>
    </row>
    <row r="202" spans="3:14" ht="16.2">
      <c r="L202" s="86"/>
      <c r="M202" s="22"/>
      <c r="N202" s="22"/>
    </row>
    <row r="203" spans="3:14" ht="16.2">
      <c r="L203" s="86"/>
      <c r="M203" s="22"/>
      <c r="N203" s="22"/>
    </row>
    <row r="204" spans="3:14" ht="16.2">
      <c r="L204" s="86"/>
      <c r="M204" s="22"/>
      <c r="N204" s="22"/>
    </row>
    <row r="205" spans="3:14">
      <c r="L205" s="86"/>
    </row>
    <row r="206" spans="3:14">
      <c r="L206" s="86"/>
    </row>
    <row r="207" spans="3:14">
      <c r="L207" s="86"/>
    </row>
    <row r="208" spans="3:14">
      <c r="L208" s="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Estado de Situación</vt:lpstr>
      <vt:lpstr>Estado de Resultado</vt:lpstr>
      <vt:lpstr>A-SITUACIÓN ANEXOS</vt:lpstr>
      <vt:lpstr>B-RESULTADO ANEXOS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Cuevas</dc:creator>
  <cp:lastModifiedBy>Desirée Marín</cp:lastModifiedBy>
  <dcterms:created xsi:type="dcterms:W3CDTF">2025-03-14T13:03:46Z</dcterms:created>
  <dcterms:modified xsi:type="dcterms:W3CDTF">2025-03-18T19:29:05Z</dcterms:modified>
</cp:coreProperties>
</file>